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V13" i="1"/>
  <c r="R12"/>
  <c r="R7"/>
  <c r="V18"/>
  <c r="V17"/>
  <c r="V16"/>
  <c r="V15"/>
  <c r="V14"/>
  <c r="V12"/>
  <c r="V11"/>
  <c r="V10"/>
  <c r="V9"/>
  <c r="V8"/>
  <c r="V7"/>
  <c r="R18"/>
  <c r="R17"/>
  <c r="R16"/>
  <c r="R15"/>
  <c r="R14"/>
  <c r="R13"/>
  <c r="R11"/>
  <c r="R10"/>
  <c r="R9"/>
  <c r="R8"/>
  <c r="E5"/>
  <c r="E6"/>
  <c r="D42"/>
  <c r="F30" s="1"/>
  <c r="E10"/>
  <c r="E9"/>
  <c r="D22" s="1"/>
  <c r="E7"/>
  <c r="E8"/>
  <c r="N14"/>
  <c r="D23" s="1"/>
  <c r="N8"/>
  <c r="N9"/>
  <c r="N10"/>
  <c r="N11"/>
  <c r="N12"/>
  <c r="N13"/>
  <c r="N15"/>
  <c r="N16"/>
  <c r="N17"/>
  <c r="N18"/>
  <c r="N7"/>
  <c r="G54" l="1"/>
  <c r="F36"/>
  <c r="F35"/>
  <c r="F31"/>
  <c r="F32"/>
  <c r="F33"/>
  <c r="F34"/>
  <c r="F29"/>
  <c r="K53"/>
  <c r="D50"/>
  <c r="K54"/>
  <c r="G55"/>
  <c r="D62"/>
  <c r="F37" l="1"/>
  <c r="D46" s="1"/>
  <c r="D60"/>
  <c r="D58"/>
  <c r="D59"/>
  <c r="I54"/>
  <c r="D61"/>
  <c r="I52"/>
  <c r="G51"/>
  <c r="I53"/>
  <c r="I55"/>
  <c r="D43" l="1"/>
  <c r="D44" l="1"/>
  <c r="D45" l="1"/>
  <c r="D47" s="1"/>
</calcChain>
</file>

<file path=xl/sharedStrings.xml><?xml version="1.0" encoding="utf-8"?>
<sst xmlns="http://schemas.openxmlformats.org/spreadsheetml/2006/main" count="75" uniqueCount="62">
  <si>
    <t>Вид трубы</t>
  </si>
  <si>
    <t>Стальная труба</t>
  </si>
  <si>
    <t>Скорость течения, м/с</t>
  </si>
  <si>
    <t>Эквивалент шероховатости, мм</t>
  </si>
  <si>
    <t>Температура</t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</si>
  <si>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/с х 10</t>
    </r>
    <r>
      <rPr>
        <vertAlign val="superscript"/>
        <sz val="11"/>
        <color theme="1"/>
        <rFont val="Calibri"/>
        <family val="2"/>
        <charset val="204"/>
        <scheme val="minor"/>
      </rPr>
      <t>-6</t>
    </r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</si>
  <si>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/с</t>
    </r>
  </si>
  <si>
    <t>м</t>
  </si>
  <si>
    <t>Чугунная труба</t>
  </si>
  <si>
    <t>Расчет:</t>
  </si>
  <si>
    <t>Число Рейнольдса:</t>
  </si>
  <si>
    <t>Условие 1 области турбулентности:</t>
  </si>
  <si>
    <t>Условие 2 области турбулентности:</t>
  </si>
  <si>
    <t>Условие 3 области турбулентности:</t>
  </si>
  <si>
    <t>&lt;</t>
  </si>
  <si>
    <t>Переходный:</t>
  </si>
  <si>
    <t>Ламинарный режим:</t>
  </si>
  <si>
    <t>Коэффициент трения:</t>
  </si>
  <si>
    <t>Результат 1 области:</t>
  </si>
  <si>
    <t>Результат 2 области:</t>
  </si>
  <si>
    <t>Результат 3 области:</t>
  </si>
  <si>
    <t>Длина трубы, м</t>
  </si>
  <si>
    <t>Определение области:</t>
  </si>
  <si>
    <t>Справочная информация</t>
  </si>
  <si>
    <t>Полипропиленовая труба</t>
  </si>
  <si>
    <t>Сшитый полиэтилен</t>
  </si>
  <si>
    <t>Эквивалент шероховатости, м</t>
  </si>
  <si>
    <t>Кинематическая вязкость воды</t>
  </si>
  <si>
    <t>Введите данные:</t>
  </si>
  <si>
    <t>Ламинарный</t>
  </si>
  <si>
    <t>Переходный</t>
  </si>
  <si>
    <t>Для справки</t>
  </si>
  <si>
    <t>Результат:</t>
  </si>
  <si>
    <t>Потеря напора по длине, м</t>
  </si>
  <si>
    <t>Местное сопротивление, м</t>
  </si>
  <si>
    <t>Общее сопротивление, м</t>
  </si>
  <si>
    <t>Местные сопротивления</t>
  </si>
  <si>
    <t>Коэффициент</t>
  </si>
  <si>
    <t>Количество</t>
  </si>
  <si>
    <r>
      <t>Плавный поворот трубы 90</t>
    </r>
    <r>
      <rPr>
        <sz val="11"/>
        <color theme="1"/>
        <rFont val="Calibri"/>
        <family val="2"/>
        <charset val="204"/>
      </rPr>
      <t>°</t>
    </r>
  </si>
  <si>
    <t>Термостатический клапан на радиатор</t>
  </si>
  <si>
    <t>Сопротивление</t>
  </si>
  <si>
    <t>Общее местное сопротивление, м</t>
  </si>
  <si>
    <t>Открытые формулы, которые применяются в программах по гидравлическим расчетам.</t>
  </si>
  <si>
    <t>Металлопластиковая труба</t>
  </si>
  <si>
    <t>Внутренний диаметр трубы, м</t>
  </si>
  <si>
    <t>Прочитай!</t>
  </si>
  <si>
    <r>
      <t>Кинематическая вязкость, 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/с</t>
    </r>
  </si>
  <si>
    <t>Расход, литр/минута</t>
  </si>
  <si>
    <r>
      <t>Отвод 90</t>
    </r>
    <r>
      <rPr>
        <sz val="11"/>
        <color theme="1"/>
        <rFont val="Calibri"/>
        <family val="2"/>
        <charset val="204"/>
      </rPr>
      <t>° для металлопластика</t>
    </r>
  </si>
  <si>
    <t>Медная труба</t>
  </si>
  <si>
    <t>Отвод 90° равнопроходной диаметр</t>
  </si>
  <si>
    <t>Обратный клапан</t>
  </si>
  <si>
    <t>Фильтр грязевик, косой</t>
  </si>
  <si>
    <t>Радиаторное, коллекторное расширение</t>
  </si>
  <si>
    <t>Радиаторное, коллекторное сужение</t>
  </si>
  <si>
    <t>Кинематическая вязкость незамерзайки на основе гликоля -65 градусов</t>
  </si>
  <si>
    <t>Кинематическая вязкость незамерзайки на основе гликоля -30 градусов</t>
  </si>
  <si>
    <t>Новые версии калькулятора можете скачать: http://infobos.ru/str/756.html</t>
  </si>
  <si>
    <t>http://gidroraschet.ru</t>
  </si>
  <si>
    <t>Этот калькулятор предназначен находить гидравлические сопротивления в трубопроводе, как систем водоснабжения так и отопления.</t>
  </si>
  <si>
    <t>Обновлено: 11.03.2015г.</t>
  </si>
</sst>
</file>

<file path=xl/styles.xml><?xml version="1.0" encoding="utf-8"?>
<styleSheet xmlns="http://schemas.openxmlformats.org/spreadsheetml/2006/main">
  <numFmts count="1">
    <numFmt numFmtId="164" formatCode="0.0000"/>
  </numFmts>
  <fonts count="9"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22"/>
      <color rgb="FFFF0000"/>
      <name val="Calibri"/>
      <family val="2"/>
      <charset val="204"/>
      <scheme val="minor"/>
    </font>
    <font>
      <sz val="14"/>
      <color theme="3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DF72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1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4" borderId="0" xfId="0" applyFill="1" applyAlignment="1"/>
    <xf numFmtId="0" fontId="0" fillId="6" borderId="1" xfId="0" applyFill="1" applyBorder="1"/>
    <xf numFmtId="164" fontId="0" fillId="6" borderId="1" xfId="0" applyNumberFormat="1" applyFill="1" applyBorder="1"/>
    <xf numFmtId="1" fontId="0" fillId="7" borderId="3" xfId="0" applyNumberForma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1" fontId="0" fillId="7" borderId="2" xfId="0" applyNumberForma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right"/>
    </xf>
    <xf numFmtId="0" fontId="0" fillId="9" borderId="1" xfId="0" applyFill="1" applyBorder="1" applyAlignment="1"/>
    <xf numFmtId="0" fontId="0" fillId="9" borderId="1" xfId="0" applyFill="1" applyBorder="1"/>
    <xf numFmtId="0" fontId="0" fillId="4" borderId="0" xfId="0" applyFill="1"/>
    <xf numFmtId="0" fontId="0" fillId="4" borderId="6" xfId="0" applyFill="1" applyBorder="1" applyAlignment="1">
      <alignment horizontal="center"/>
    </xf>
    <xf numFmtId="164" fontId="0" fillId="4" borderId="6" xfId="0" applyNumberFormat="1" applyFill="1" applyBorder="1" applyAlignment="1"/>
    <xf numFmtId="0" fontId="0" fillId="6" borderId="1" xfId="0" applyFill="1" applyBorder="1" applyAlignment="1">
      <alignment horizontal="right"/>
    </xf>
    <xf numFmtId="164" fontId="0" fillId="6" borderId="1" xfId="0" applyNumberFormat="1" applyFill="1" applyBorder="1" applyAlignment="1"/>
    <xf numFmtId="0" fontId="0" fillId="5" borderId="1" xfId="0" applyFill="1" applyBorder="1" applyAlignment="1">
      <alignment horizontal="center"/>
    </xf>
    <xf numFmtId="0" fontId="0" fillId="4" borderId="6" xfId="0" applyFill="1" applyBorder="1"/>
    <xf numFmtId="0" fontId="0" fillId="4" borderId="6" xfId="0" applyFill="1" applyBorder="1" applyAlignment="1">
      <alignment horizontal="right"/>
    </xf>
    <xf numFmtId="0" fontId="0" fillId="4" borderId="5" xfId="0" applyFill="1" applyBorder="1"/>
    <xf numFmtId="164" fontId="0" fillId="10" borderId="1" xfId="0" applyNumberFormat="1" applyFill="1" applyBorder="1"/>
    <xf numFmtId="0" fontId="0" fillId="10" borderId="1" xfId="0" applyFill="1" applyBorder="1"/>
    <xf numFmtId="0" fontId="0" fillId="13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/>
    </xf>
    <xf numFmtId="0" fontId="0" fillId="0" borderId="0" xfId="0" applyFill="1" applyBorder="1" applyAlignment="1"/>
    <xf numFmtId="0" fontId="6" fillId="0" borderId="0" xfId="1" applyFill="1" applyBorder="1" applyAlignment="1" applyProtection="1"/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/>
    <xf numFmtId="0" fontId="0" fillId="0" borderId="5" xfId="0" applyFill="1" applyBorder="1" applyAlignment="1">
      <alignment horizontal="left"/>
    </xf>
    <xf numFmtId="0" fontId="0" fillId="0" borderId="5" xfId="0" applyFill="1" applyBorder="1"/>
    <xf numFmtId="0" fontId="0" fillId="0" borderId="6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8" fillId="0" borderId="0" xfId="0" applyFont="1" applyBorder="1" applyAlignment="1">
      <alignment horizontal="center" vertical="center"/>
    </xf>
    <xf numFmtId="0" fontId="0" fillId="5" borderId="2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2" borderId="1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12" borderId="1" xfId="0" applyFill="1" applyBorder="1" applyAlignment="1">
      <alignment horizontal="left" vertical="top"/>
    </xf>
    <xf numFmtId="0" fontId="0" fillId="11" borderId="11" xfId="0" applyFill="1" applyBorder="1" applyAlignment="1">
      <alignment horizontal="left" vertical="top" wrapText="1"/>
    </xf>
    <xf numFmtId="0" fontId="0" fillId="11" borderId="5" xfId="0" applyFill="1" applyBorder="1" applyAlignment="1">
      <alignment horizontal="left" vertical="top" wrapText="1"/>
    </xf>
    <xf numFmtId="0" fontId="0" fillId="11" borderId="7" xfId="0" applyFill="1" applyBorder="1" applyAlignment="1">
      <alignment horizontal="left" vertical="top" wrapText="1"/>
    </xf>
    <xf numFmtId="0" fontId="0" fillId="11" borderId="8" xfId="0" applyFill="1" applyBorder="1" applyAlignment="1">
      <alignment horizontal="left" vertical="top" wrapText="1"/>
    </xf>
    <xf numFmtId="0" fontId="0" fillId="11" borderId="0" xfId="0" applyFill="1" applyBorder="1" applyAlignment="1">
      <alignment horizontal="left" vertical="top" wrapText="1"/>
    </xf>
    <xf numFmtId="0" fontId="0" fillId="11" borderId="12" xfId="0" applyFill="1" applyBorder="1" applyAlignment="1">
      <alignment horizontal="left" vertical="top" wrapText="1"/>
    </xf>
    <xf numFmtId="0" fontId="0" fillId="11" borderId="9" xfId="0" applyFill="1" applyBorder="1" applyAlignment="1">
      <alignment horizontal="left" vertical="top" wrapText="1"/>
    </xf>
    <xf numFmtId="0" fontId="0" fillId="11" borderId="6" xfId="0" applyFill="1" applyBorder="1" applyAlignment="1">
      <alignment horizontal="left" vertical="top" wrapText="1"/>
    </xf>
    <xf numFmtId="0" fontId="0" fillId="11" borderId="13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6" fillId="0" borderId="8" xfId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4" fillId="8" borderId="10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5" borderId="3" xfId="0" applyFill="1" applyBorder="1" applyAlignment="1">
      <alignment horizontal="left"/>
    </xf>
    <xf numFmtId="0" fontId="0" fillId="8" borderId="2" xfId="0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3" fillId="8" borderId="2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3" fillId="8" borderId="4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6565"/>
      <color rgb="FF0DF723"/>
      <color rgb="FFFF1D1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idroraschet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2"/>
  <sheetViews>
    <sheetView tabSelected="1" workbookViewId="0">
      <selection activeCell="A29" sqref="A29"/>
    </sheetView>
  </sheetViews>
  <sheetFormatPr defaultRowHeight="15"/>
  <cols>
    <col min="2" max="2" width="4.7109375" customWidth="1"/>
    <col min="3" max="3" width="32.28515625" customWidth="1"/>
    <col min="4" max="4" width="16.7109375" customWidth="1"/>
    <col min="5" max="5" width="12.7109375" customWidth="1"/>
    <col min="6" max="6" width="15" customWidth="1"/>
    <col min="7" max="7" width="8" style="1" customWidth="1"/>
    <col min="8" max="8" width="4.28515625" style="1" customWidth="1"/>
    <col min="9" max="9" width="8.42578125" style="1" customWidth="1"/>
    <col min="10" max="10" width="4.140625" style="1" customWidth="1"/>
    <col min="11" max="11" width="9.7109375" style="1" customWidth="1"/>
    <col min="12" max="12" width="13.42578125" customWidth="1"/>
    <col min="13" max="13" width="11.7109375" customWidth="1"/>
    <col min="14" max="14" width="14.140625" customWidth="1"/>
    <col min="15" max="15" width="3" customWidth="1"/>
    <col min="16" max="16" width="13.42578125" customWidth="1"/>
    <col min="17" max="17" width="11.5703125" customWidth="1"/>
    <col min="18" max="18" width="15.28515625" customWidth="1"/>
    <col min="19" max="19" width="2.42578125" customWidth="1"/>
    <col min="20" max="20" width="13.28515625" customWidth="1"/>
    <col min="21" max="21" width="10.7109375" customWidth="1"/>
    <col min="22" max="22" width="15.7109375" customWidth="1"/>
  </cols>
  <sheetData>
    <row r="1" spans="1:22" ht="30" customHeight="1">
      <c r="B1" s="50" t="s">
        <v>61</v>
      </c>
      <c r="C1" s="50"/>
      <c r="D1" s="50"/>
      <c r="E1" s="50"/>
      <c r="G1" s="3"/>
      <c r="H1" s="3"/>
      <c r="I1" s="3"/>
      <c r="J1" s="3"/>
      <c r="K1" s="3"/>
    </row>
    <row r="2" spans="1:22" ht="23.25" customHeight="1">
      <c r="B2" s="50" t="s">
        <v>58</v>
      </c>
      <c r="C2" s="50"/>
      <c r="D2" s="50"/>
      <c r="E2" s="50"/>
      <c r="F2" s="50"/>
      <c r="G2" s="50"/>
      <c r="H2" s="50"/>
      <c r="I2" s="50"/>
      <c r="J2" s="50"/>
      <c r="K2" s="50"/>
    </row>
    <row r="3" spans="1:22">
      <c r="B3" s="92" t="s">
        <v>23</v>
      </c>
      <c r="C3" s="92"/>
      <c r="D3" s="92"/>
      <c r="E3" s="92"/>
      <c r="F3" s="88" t="s">
        <v>59</v>
      </c>
      <c r="G3" s="89"/>
      <c r="H3" s="89"/>
      <c r="I3" s="89"/>
      <c r="J3" s="89"/>
      <c r="K3" s="90"/>
      <c r="L3" s="79" t="s">
        <v>27</v>
      </c>
      <c r="M3" s="80"/>
      <c r="N3" s="81"/>
      <c r="P3" s="53" t="s">
        <v>57</v>
      </c>
      <c r="Q3" s="54"/>
      <c r="R3" s="55"/>
      <c r="T3" s="53" t="s">
        <v>56</v>
      </c>
      <c r="U3" s="54"/>
      <c r="V3" s="55"/>
    </row>
    <row r="4" spans="1:22" s="2" customFormat="1" ht="54.75" customHeight="1">
      <c r="A4" s="4"/>
      <c r="B4" s="93" t="s">
        <v>0</v>
      </c>
      <c r="C4" s="94"/>
      <c r="D4" s="9" t="s">
        <v>3</v>
      </c>
      <c r="E4" s="7" t="s">
        <v>7</v>
      </c>
      <c r="F4" s="91"/>
      <c r="G4" s="89"/>
      <c r="H4" s="89"/>
      <c r="I4" s="89"/>
      <c r="J4" s="89"/>
      <c r="K4" s="90"/>
      <c r="L4" s="82"/>
      <c r="M4" s="83"/>
      <c r="N4" s="84"/>
      <c r="P4" s="56"/>
      <c r="Q4" s="57"/>
      <c r="R4" s="58"/>
      <c r="T4" s="56"/>
      <c r="U4" s="57"/>
      <c r="V4" s="58"/>
    </row>
    <row r="5" spans="1:22" s="4" customFormat="1" ht="15.75" customHeight="1">
      <c r="B5" s="77" t="s">
        <v>44</v>
      </c>
      <c r="C5" s="78"/>
      <c r="D5" s="35">
        <v>0.01</v>
      </c>
      <c r="E5" s="36">
        <f>D5/1000</f>
        <v>1.0000000000000001E-5</v>
      </c>
      <c r="F5" s="39"/>
      <c r="G5" s="40"/>
      <c r="H5" s="40"/>
      <c r="I5" s="40"/>
      <c r="J5" s="40"/>
      <c r="K5" s="41"/>
      <c r="L5" s="85"/>
      <c r="M5" s="86"/>
      <c r="N5" s="87"/>
      <c r="P5" s="59"/>
      <c r="Q5" s="60"/>
      <c r="R5" s="61"/>
      <c r="T5" s="59"/>
      <c r="U5" s="60"/>
      <c r="V5" s="61"/>
    </row>
    <row r="6" spans="1:22" ht="15.75" customHeight="1">
      <c r="B6" s="65" t="s">
        <v>50</v>
      </c>
      <c r="C6" s="66"/>
      <c r="D6" s="8">
        <v>0.01</v>
      </c>
      <c r="E6" s="8">
        <f>D6/1000</f>
        <v>1.0000000000000001E-5</v>
      </c>
      <c r="F6" s="62" t="s">
        <v>43</v>
      </c>
      <c r="G6" s="63"/>
      <c r="H6" s="63"/>
      <c r="I6" s="63"/>
      <c r="J6" s="63"/>
      <c r="K6" s="64"/>
      <c r="L6" s="7" t="s">
        <v>4</v>
      </c>
      <c r="M6" s="7" t="s">
        <v>5</v>
      </c>
      <c r="N6" s="7" t="s">
        <v>6</v>
      </c>
      <c r="P6" s="34" t="s">
        <v>4</v>
      </c>
      <c r="Q6" s="34" t="s">
        <v>5</v>
      </c>
      <c r="R6" s="34" t="s">
        <v>6</v>
      </c>
      <c r="T6" s="34" t="s">
        <v>4</v>
      </c>
      <c r="U6" s="34" t="s">
        <v>5</v>
      </c>
      <c r="V6" s="34" t="s">
        <v>6</v>
      </c>
    </row>
    <row r="7" spans="1:22">
      <c r="B7" s="65" t="s">
        <v>1</v>
      </c>
      <c r="C7" s="66"/>
      <c r="D7" s="8">
        <v>0.1</v>
      </c>
      <c r="E7" s="8">
        <f t="shared" ref="E7:E9" si="0">D7/1000</f>
        <v>1E-4</v>
      </c>
      <c r="F7" s="62"/>
      <c r="G7" s="63"/>
      <c r="H7" s="63"/>
      <c r="I7" s="63"/>
      <c r="J7" s="63"/>
      <c r="K7" s="64"/>
      <c r="L7" s="8">
        <v>0</v>
      </c>
      <c r="M7" s="8">
        <v>1.7869999999999999</v>
      </c>
      <c r="N7" s="8">
        <f>M7/1000000</f>
        <v>1.787E-6</v>
      </c>
      <c r="P7" s="8">
        <v>0</v>
      </c>
      <c r="Q7" s="8">
        <v>9.9</v>
      </c>
      <c r="R7" s="8">
        <f>Q7/1000000</f>
        <v>9.9000000000000001E-6</v>
      </c>
      <c r="T7" s="8">
        <v>0</v>
      </c>
      <c r="U7" s="8">
        <v>14.2</v>
      </c>
      <c r="V7" s="8">
        <f>U7/1000000</f>
        <v>1.42E-5</v>
      </c>
    </row>
    <row r="8" spans="1:22">
      <c r="B8" s="65" t="s">
        <v>8</v>
      </c>
      <c r="C8" s="66"/>
      <c r="D8" s="8">
        <v>1</v>
      </c>
      <c r="E8" s="8">
        <f t="shared" si="0"/>
        <v>1E-3</v>
      </c>
      <c r="F8" s="62"/>
      <c r="G8" s="63"/>
      <c r="H8" s="63"/>
      <c r="I8" s="63"/>
      <c r="J8" s="63"/>
      <c r="K8" s="64"/>
      <c r="L8" s="8">
        <v>5</v>
      </c>
      <c r="M8" s="8">
        <v>1.522</v>
      </c>
      <c r="N8" s="8">
        <f t="shared" ref="N8:N16" si="1">M8/1000000</f>
        <v>1.522E-6</v>
      </c>
      <c r="P8" s="8">
        <v>5</v>
      </c>
      <c r="Q8" s="8">
        <v>7.6</v>
      </c>
      <c r="R8" s="8">
        <f t="shared" ref="R8:R13" si="2">Q8/1000000</f>
        <v>7.5999999999999992E-6</v>
      </c>
      <c r="T8" s="8">
        <v>5</v>
      </c>
      <c r="U8" s="8">
        <v>11.5</v>
      </c>
      <c r="V8" s="8">
        <f t="shared" ref="V8:V12" si="3">U8/1000000</f>
        <v>1.15E-5</v>
      </c>
    </row>
    <row r="9" spans="1:22">
      <c r="B9" s="65" t="s">
        <v>24</v>
      </c>
      <c r="C9" s="66"/>
      <c r="D9" s="8">
        <v>0.01</v>
      </c>
      <c r="E9" s="8">
        <f t="shared" si="0"/>
        <v>1.0000000000000001E-5</v>
      </c>
      <c r="F9" s="62"/>
      <c r="G9" s="63"/>
      <c r="H9" s="63"/>
      <c r="I9" s="63"/>
      <c r="J9" s="63"/>
      <c r="K9" s="64"/>
      <c r="L9" s="8">
        <v>10</v>
      </c>
      <c r="M9" s="8">
        <v>1.3140000000000001</v>
      </c>
      <c r="N9" s="8">
        <f t="shared" si="1"/>
        <v>1.314E-6</v>
      </c>
      <c r="P9" s="8">
        <v>10</v>
      </c>
      <c r="Q9" s="8">
        <v>5.8</v>
      </c>
      <c r="R9" s="8">
        <f t="shared" si="2"/>
        <v>5.7999999999999995E-6</v>
      </c>
      <c r="T9" s="8">
        <v>10</v>
      </c>
      <c r="U9" s="8">
        <v>9.1</v>
      </c>
      <c r="V9" s="8">
        <f t="shared" si="3"/>
        <v>9.0999999999999993E-6</v>
      </c>
    </row>
    <row r="10" spans="1:22">
      <c r="B10" s="65" t="s">
        <v>25</v>
      </c>
      <c r="C10" s="66"/>
      <c r="D10" s="8">
        <v>0.01</v>
      </c>
      <c r="E10" s="8">
        <f t="shared" ref="E10" si="4">D10/1000</f>
        <v>1.0000000000000001E-5</v>
      </c>
      <c r="F10" s="62"/>
      <c r="G10" s="63"/>
      <c r="H10" s="63"/>
      <c r="I10" s="63"/>
      <c r="J10" s="63"/>
      <c r="K10" s="64"/>
      <c r="L10" s="8">
        <v>20</v>
      </c>
      <c r="M10" s="8">
        <v>1.01</v>
      </c>
      <c r="N10" s="8">
        <f t="shared" si="1"/>
        <v>1.0100000000000001E-6</v>
      </c>
      <c r="P10" s="8">
        <v>20</v>
      </c>
      <c r="Q10" s="8">
        <v>3.39</v>
      </c>
      <c r="R10" s="8">
        <f t="shared" si="2"/>
        <v>3.3900000000000002E-6</v>
      </c>
      <c r="T10" s="8">
        <v>20</v>
      </c>
      <c r="U10" s="8">
        <v>6</v>
      </c>
      <c r="V10" s="8">
        <f t="shared" si="3"/>
        <v>6.0000000000000002E-6</v>
      </c>
    </row>
    <row r="11" spans="1:22">
      <c r="L11" s="8">
        <v>30</v>
      </c>
      <c r="M11" s="8">
        <v>0.81399999999999995</v>
      </c>
      <c r="N11" s="8">
        <f t="shared" si="1"/>
        <v>8.1399999999999996E-7</v>
      </c>
      <c r="P11" s="8">
        <v>30</v>
      </c>
      <c r="Q11" s="8">
        <v>1.7</v>
      </c>
      <c r="R11" s="8">
        <f t="shared" si="2"/>
        <v>1.7E-6</v>
      </c>
      <c r="T11" s="8">
        <v>30</v>
      </c>
      <c r="U11" s="8">
        <v>4</v>
      </c>
      <c r="V11" s="8">
        <f t="shared" si="3"/>
        <v>3.9999999999999998E-6</v>
      </c>
    </row>
    <row r="12" spans="1:22">
      <c r="B12" s="67" t="s">
        <v>46</v>
      </c>
      <c r="C12" s="67"/>
      <c r="D12" s="67"/>
      <c r="E12" s="67"/>
      <c r="F12" s="67"/>
      <c r="G12" s="67"/>
      <c r="H12" s="67"/>
      <c r="I12" s="67"/>
      <c r="J12" s="67"/>
      <c r="L12" s="8">
        <v>40</v>
      </c>
      <c r="M12" s="8">
        <v>0.66700000000000004</v>
      </c>
      <c r="N12" s="8">
        <f t="shared" si="1"/>
        <v>6.6700000000000003E-7</v>
      </c>
      <c r="P12" s="8">
        <v>40</v>
      </c>
      <c r="Q12" s="8">
        <v>1.52</v>
      </c>
      <c r="R12" s="8">
        <f>Q12/1000000</f>
        <v>1.5200000000000001E-6</v>
      </c>
      <c r="T12" s="8">
        <v>40</v>
      </c>
      <c r="U12" s="8">
        <v>3</v>
      </c>
      <c r="V12" s="8">
        <f t="shared" si="3"/>
        <v>3.0000000000000001E-6</v>
      </c>
    </row>
    <row r="13" spans="1:22">
      <c r="B13" s="68" t="s">
        <v>60</v>
      </c>
      <c r="C13" s="69"/>
      <c r="D13" s="69"/>
      <c r="E13" s="69"/>
      <c r="F13" s="69"/>
      <c r="G13" s="69"/>
      <c r="H13" s="69"/>
      <c r="I13" s="69"/>
      <c r="J13" s="70"/>
      <c r="L13" s="8">
        <v>50</v>
      </c>
      <c r="M13" s="8">
        <v>0.55900000000000005</v>
      </c>
      <c r="N13" s="8">
        <f t="shared" si="1"/>
        <v>5.5900000000000007E-7</v>
      </c>
      <c r="P13" s="8">
        <v>50</v>
      </c>
      <c r="Q13" s="8">
        <v>1.4</v>
      </c>
      <c r="R13" s="8">
        <f t="shared" si="2"/>
        <v>1.3999999999999999E-6</v>
      </c>
      <c r="T13" s="8">
        <v>50</v>
      </c>
      <c r="U13" s="8">
        <v>2.2999999999999998</v>
      </c>
      <c r="V13" s="8">
        <f>U13/1000000</f>
        <v>2.3E-6</v>
      </c>
    </row>
    <row r="14" spans="1:22">
      <c r="B14" s="71"/>
      <c r="C14" s="72"/>
      <c r="D14" s="72"/>
      <c r="E14" s="72"/>
      <c r="F14" s="72"/>
      <c r="G14" s="72"/>
      <c r="H14" s="72"/>
      <c r="I14" s="72"/>
      <c r="J14" s="73"/>
      <c r="L14" s="8">
        <v>60</v>
      </c>
      <c r="M14" s="8">
        <v>0.47599999999999998</v>
      </c>
      <c r="N14" s="8">
        <f>M14/1000000</f>
        <v>4.7599999999999997E-7</v>
      </c>
      <c r="P14" s="8">
        <v>60</v>
      </c>
      <c r="Q14" s="8">
        <v>1.3</v>
      </c>
      <c r="R14" s="8">
        <f>Q14/1000000</f>
        <v>1.3E-6</v>
      </c>
      <c r="T14" s="8">
        <v>60</v>
      </c>
      <c r="U14" s="8">
        <v>2</v>
      </c>
      <c r="V14" s="8">
        <f>U14/1000000</f>
        <v>1.9999999999999999E-6</v>
      </c>
    </row>
    <row r="15" spans="1:22">
      <c r="B15" s="74"/>
      <c r="C15" s="75"/>
      <c r="D15" s="75"/>
      <c r="E15" s="75"/>
      <c r="F15" s="75"/>
      <c r="G15" s="75"/>
      <c r="H15" s="75"/>
      <c r="I15" s="75"/>
      <c r="J15" s="76"/>
      <c r="L15" s="8">
        <v>70</v>
      </c>
      <c r="M15" s="8">
        <v>0.41099999999999998</v>
      </c>
      <c r="N15" s="8">
        <f t="shared" si="1"/>
        <v>4.1099999999999996E-7</v>
      </c>
      <c r="P15" s="8">
        <v>70</v>
      </c>
      <c r="Q15" s="8">
        <v>1.22</v>
      </c>
      <c r="R15" s="8">
        <f t="shared" ref="R15:R16" si="5">Q15/1000000</f>
        <v>1.22E-6</v>
      </c>
      <c r="T15" s="8">
        <v>70</v>
      </c>
      <c r="U15" s="8">
        <v>1.5</v>
      </c>
      <c r="V15" s="8">
        <f t="shared" ref="V15:V16" si="6">U15/1000000</f>
        <v>1.5E-6</v>
      </c>
    </row>
    <row r="16" spans="1:22">
      <c r="B16" s="37"/>
      <c r="C16" s="37"/>
      <c r="D16" s="37"/>
      <c r="E16" s="38"/>
      <c r="F16" s="38"/>
      <c r="G16" s="38"/>
      <c r="H16" s="38"/>
      <c r="I16" s="37"/>
      <c r="J16" s="37"/>
      <c r="L16" s="8">
        <v>80</v>
      </c>
      <c r="M16" s="8">
        <v>0.36</v>
      </c>
      <c r="N16" s="8">
        <f t="shared" si="1"/>
        <v>3.5999999999999999E-7</v>
      </c>
      <c r="P16" s="8">
        <v>80</v>
      </c>
      <c r="Q16" s="8">
        <v>1.17</v>
      </c>
      <c r="R16" s="8">
        <f t="shared" si="5"/>
        <v>1.17E-6</v>
      </c>
      <c r="T16" s="8">
        <v>80</v>
      </c>
      <c r="U16" s="8">
        <v>1.41</v>
      </c>
      <c r="V16" s="8">
        <f t="shared" si="6"/>
        <v>1.4099999999999998E-6</v>
      </c>
    </row>
    <row r="17" spans="2:22">
      <c r="B17" s="37"/>
      <c r="C17" s="37"/>
      <c r="D17" s="37"/>
      <c r="E17" s="38"/>
      <c r="F17" s="38"/>
      <c r="G17" s="38"/>
      <c r="H17" s="38"/>
      <c r="I17" s="37"/>
      <c r="J17" s="37"/>
      <c r="K17" s="3"/>
      <c r="L17" s="8">
        <v>90</v>
      </c>
      <c r="M17" s="8">
        <v>0.318</v>
      </c>
      <c r="N17" s="8">
        <f>M17/1000000</f>
        <v>3.1800000000000002E-7</v>
      </c>
      <c r="P17" s="8">
        <v>90</v>
      </c>
      <c r="Q17" s="8">
        <v>1.165</v>
      </c>
      <c r="R17" s="8">
        <f>Q17/1000000</f>
        <v>1.1650000000000001E-6</v>
      </c>
      <c r="T17" s="8">
        <v>90</v>
      </c>
      <c r="U17" s="8">
        <v>1.32</v>
      </c>
      <c r="V17" s="8">
        <f>U17/1000000</f>
        <v>1.3200000000000001E-6</v>
      </c>
    </row>
    <row r="18" spans="2:22">
      <c r="B18" s="37"/>
      <c r="C18" s="37"/>
      <c r="D18" s="37"/>
      <c r="E18" s="38"/>
      <c r="F18" s="38"/>
      <c r="G18" s="38"/>
      <c r="H18" s="38"/>
      <c r="I18" s="37"/>
      <c r="J18" s="37"/>
      <c r="L18" s="8">
        <v>100</v>
      </c>
      <c r="M18" s="8">
        <v>0.28299999999999997</v>
      </c>
      <c r="N18" s="8">
        <f>M18/1000000</f>
        <v>2.8299999999999998E-7</v>
      </c>
      <c r="P18" s="8">
        <v>100</v>
      </c>
      <c r="Q18" s="8">
        <v>1.163</v>
      </c>
      <c r="R18" s="8">
        <f>Q18/1000000</f>
        <v>1.1630000000000001E-6</v>
      </c>
      <c r="T18" s="8">
        <v>100</v>
      </c>
      <c r="U18" s="8">
        <v>1.3</v>
      </c>
      <c r="V18" s="8">
        <f>U18/1000000</f>
        <v>1.3E-6</v>
      </c>
    </row>
    <row r="19" spans="2:22">
      <c r="B19" s="37"/>
      <c r="C19" s="37"/>
      <c r="D19" s="37"/>
      <c r="E19" s="38"/>
      <c r="F19" s="38"/>
      <c r="G19" s="38"/>
      <c r="H19" s="38"/>
      <c r="I19" s="37"/>
      <c r="J19" s="37"/>
    </row>
    <row r="21" spans="2:22" ht="41.25" customHeight="1">
      <c r="B21" s="104" t="s">
        <v>28</v>
      </c>
      <c r="C21" s="105"/>
      <c r="D21" s="106"/>
      <c r="E21" s="5"/>
      <c r="F21" s="5"/>
    </row>
    <row r="22" spans="2:22">
      <c r="B22" s="51" t="s">
        <v>26</v>
      </c>
      <c r="C22" s="52"/>
      <c r="D22" s="11">
        <f>E9</f>
        <v>1.0000000000000001E-5</v>
      </c>
    </row>
    <row r="23" spans="2:22" ht="17.25">
      <c r="B23" s="51" t="s">
        <v>47</v>
      </c>
      <c r="C23" s="52"/>
      <c r="D23" s="11">
        <f>N14</f>
        <v>4.7599999999999997E-7</v>
      </c>
    </row>
    <row r="24" spans="2:22">
      <c r="B24" s="51" t="s">
        <v>48</v>
      </c>
      <c r="C24" s="52"/>
      <c r="D24" s="11">
        <v>10</v>
      </c>
      <c r="G24" s="3"/>
      <c r="H24" s="3"/>
      <c r="I24" s="3"/>
      <c r="J24" s="3"/>
      <c r="K24" s="3"/>
    </row>
    <row r="25" spans="2:22">
      <c r="B25" s="97" t="s">
        <v>45</v>
      </c>
      <c r="C25" s="97"/>
      <c r="D25" s="11">
        <v>1.2E-2</v>
      </c>
    </row>
    <row r="26" spans="2:22">
      <c r="B26" s="97" t="s">
        <v>21</v>
      </c>
      <c r="C26" s="97"/>
      <c r="D26" s="11">
        <v>100</v>
      </c>
    </row>
    <row r="27" spans="2:22">
      <c r="B27" s="28"/>
      <c r="C27" s="29"/>
      <c r="D27" s="30"/>
      <c r="G27" s="3"/>
      <c r="H27" s="3"/>
      <c r="I27" s="3"/>
      <c r="J27" s="3"/>
      <c r="K27" s="3"/>
    </row>
    <row r="28" spans="2:22">
      <c r="B28" s="102" t="s">
        <v>36</v>
      </c>
      <c r="C28" s="103"/>
      <c r="D28" s="27" t="s">
        <v>37</v>
      </c>
      <c r="E28" s="27" t="s">
        <v>38</v>
      </c>
      <c r="F28" s="27" t="s">
        <v>41</v>
      </c>
      <c r="G28" s="3"/>
      <c r="H28" s="3"/>
      <c r="I28" s="3"/>
      <c r="J28" s="3"/>
      <c r="K28" s="3"/>
    </row>
    <row r="29" spans="2:22">
      <c r="B29" s="97" t="s">
        <v>39</v>
      </c>
      <c r="C29" s="97"/>
      <c r="D29" s="11">
        <v>0.31</v>
      </c>
      <c r="E29" s="11">
        <v>0</v>
      </c>
      <c r="F29" s="33">
        <f>E29*D29*$D$42*$D$42/19.62</f>
        <v>0</v>
      </c>
      <c r="G29" s="3"/>
      <c r="H29" s="44"/>
      <c r="I29" s="44"/>
      <c r="J29" s="44"/>
      <c r="K29" s="44"/>
      <c r="L29" s="44"/>
      <c r="M29" s="44"/>
      <c r="N29" s="44"/>
    </row>
    <row r="30" spans="2:22">
      <c r="B30" s="51" t="s">
        <v>49</v>
      </c>
      <c r="C30" s="52"/>
      <c r="D30" s="11">
        <v>10</v>
      </c>
      <c r="E30" s="11">
        <v>0</v>
      </c>
      <c r="F30" s="33">
        <f>E30*D30*$D$42*$D$42/19.62</f>
        <v>0</v>
      </c>
      <c r="G30" s="3"/>
      <c r="H30" s="44"/>
      <c r="I30" s="44"/>
      <c r="J30" s="44"/>
      <c r="K30" s="44"/>
      <c r="L30" s="44"/>
      <c r="M30" s="44"/>
      <c r="N30" s="44"/>
    </row>
    <row r="31" spans="2:22">
      <c r="B31" s="51" t="s">
        <v>51</v>
      </c>
      <c r="C31" s="52"/>
      <c r="D31" s="11">
        <v>1</v>
      </c>
      <c r="E31" s="11">
        <v>0</v>
      </c>
      <c r="F31" s="33">
        <f>E31*D31*$D$42*$D$42/19.62</f>
        <v>0</v>
      </c>
      <c r="G31" s="3"/>
      <c r="H31" s="44"/>
      <c r="I31" s="44"/>
      <c r="J31" s="44"/>
      <c r="K31" s="44"/>
      <c r="L31" s="44"/>
      <c r="M31" s="44"/>
      <c r="N31" s="44"/>
    </row>
    <row r="32" spans="2:22">
      <c r="B32" s="51" t="s">
        <v>54</v>
      </c>
      <c r="C32" s="52"/>
      <c r="D32" s="11">
        <v>0.41</v>
      </c>
      <c r="E32" s="11">
        <v>0</v>
      </c>
      <c r="F32" s="33">
        <f>E32*D32*$D$42*$D$42/19.62</f>
        <v>0</v>
      </c>
      <c r="G32" s="3"/>
      <c r="H32" s="44"/>
      <c r="I32" s="44"/>
      <c r="J32" s="44"/>
      <c r="K32" s="44"/>
      <c r="L32" s="44"/>
      <c r="M32" s="44"/>
      <c r="N32" s="44"/>
    </row>
    <row r="33" spans="1:15">
      <c r="B33" s="51" t="s">
        <v>55</v>
      </c>
      <c r="C33" s="52"/>
      <c r="D33" s="11">
        <v>0.32</v>
      </c>
      <c r="E33" s="11">
        <v>0</v>
      </c>
      <c r="F33" s="33">
        <f>E33*D33*$D$42*$D$42/19.62</f>
        <v>0</v>
      </c>
      <c r="G33" s="3"/>
      <c r="H33" s="44"/>
      <c r="I33" s="44"/>
      <c r="J33" s="44"/>
      <c r="K33" s="44"/>
      <c r="L33" s="44"/>
      <c r="M33" s="44"/>
      <c r="N33" s="44"/>
    </row>
    <row r="34" spans="1:15">
      <c r="B34" s="97" t="s">
        <v>40</v>
      </c>
      <c r="C34" s="97"/>
      <c r="D34" s="11">
        <v>80</v>
      </c>
      <c r="E34" s="11">
        <v>0</v>
      </c>
      <c r="F34" s="33">
        <f>E34*D34*$D$42*$D$42/19.62</f>
        <v>0</v>
      </c>
      <c r="G34" s="3"/>
      <c r="H34" s="44"/>
      <c r="I34" s="44"/>
      <c r="J34" s="44"/>
      <c r="K34" s="44"/>
      <c r="L34" s="44"/>
      <c r="M34" s="44"/>
      <c r="N34" s="44"/>
    </row>
    <row r="35" spans="1:15">
      <c r="B35" s="51" t="s">
        <v>52</v>
      </c>
      <c r="C35" s="52"/>
      <c r="D35" s="11">
        <v>10</v>
      </c>
      <c r="E35" s="11">
        <v>0</v>
      </c>
      <c r="F35" s="33">
        <f>E35*D35*$D$42*$D$42/19.62</f>
        <v>0</v>
      </c>
      <c r="G35" s="3"/>
      <c r="H35" s="44"/>
      <c r="I35" s="44"/>
      <c r="J35" s="44"/>
      <c r="K35" s="44"/>
      <c r="L35" s="44"/>
      <c r="M35" s="44"/>
      <c r="N35" s="44"/>
    </row>
    <row r="36" spans="1:15">
      <c r="B36" s="51" t="s">
        <v>53</v>
      </c>
      <c r="C36" s="52"/>
      <c r="D36" s="11">
        <v>10</v>
      </c>
      <c r="E36" s="11">
        <v>0</v>
      </c>
      <c r="F36" s="33">
        <f>E36*D36*$D$42*$D$42/19.62</f>
        <v>0</v>
      </c>
      <c r="G36" s="3"/>
      <c r="H36" s="44"/>
      <c r="I36" s="44"/>
      <c r="J36" s="44"/>
      <c r="K36" s="44"/>
      <c r="L36" s="44"/>
      <c r="M36" s="44"/>
      <c r="N36" s="44"/>
    </row>
    <row r="37" spans="1:15">
      <c r="B37" s="51" t="s">
        <v>42</v>
      </c>
      <c r="C37" s="101"/>
      <c r="D37" s="101"/>
      <c r="E37" s="52"/>
      <c r="F37" s="32">
        <f>SUM(F29:F36)</f>
        <v>0</v>
      </c>
      <c r="G37" s="3"/>
      <c r="H37" s="42"/>
      <c r="I37" s="42"/>
      <c r="J37" s="42"/>
      <c r="K37" s="42"/>
      <c r="L37" s="43"/>
      <c r="M37" s="43"/>
      <c r="N37" s="43"/>
    </row>
    <row r="38" spans="1:15">
      <c r="A38" s="43"/>
      <c r="B38" s="45"/>
      <c r="C38" s="45"/>
      <c r="D38" s="45"/>
      <c r="E38" s="45"/>
      <c r="F38" s="46"/>
      <c r="G38" s="42"/>
      <c r="H38" s="42"/>
      <c r="I38" s="42"/>
      <c r="J38" s="42"/>
      <c r="K38" s="42"/>
      <c r="L38" s="43"/>
      <c r="M38" s="43"/>
      <c r="N38" s="43"/>
      <c r="O38" s="43"/>
    </row>
    <row r="39" spans="1:15" ht="17.25" customHeight="1">
      <c r="A39" s="43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3"/>
    </row>
    <row r="40" spans="1:15" ht="15" customHeight="1">
      <c r="A40" s="43"/>
      <c r="B40" s="47"/>
      <c r="C40" s="47"/>
      <c r="D40" s="47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3"/>
    </row>
    <row r="41" spans="1:15" ht="39.75" customHeight="1">
      <c r="B41" s="96" t="s">
        <v>32</v>
      </c>
      <c r="C41" s="96"/>
      <c r="D41" s="96"/>
      <c r="G41" s="3"/>
      <c r="H41" s="3"/>
      <c r="I41" s="3"/>
      <c r="J41" s="3"/>
      <c r="K41" s="3"/>
    </row>
    <row r="42" spans="1:15">
      <c r="B42" s="97" t="s">
        <v>2</v>
      </c>
      <c r="C42" s="97"/>
      <c r="D42" s="12">
        <f>(4*D24/60000)/(3.14*D25*D25)</f>
        <v>1.4744043406463787</v>
      </c>
    </row>
    <row r="43" spans="1:15">
      <c r="B43" s="97" t="s">
        <v>22</v>
      </c>
      <c r="C43" s="97"/>
      <c r="D43" s="25" t="str">
        <f>IF(G51&lt;I51,"Ламинарный",IF(G52&lt;I52,IF(I52&lt;K52,"Переходный",IF(G53&lt;I53,IF(I53&lt;K53,"1 область",IF(G54&lt;I54,IF(I54&lt;K54,"2 область",IF(G55&lt;I55,"3 область"," ")),))," "))," "))</f>
        <v>2 область</v>
      </c>
    </row>
    <row r="44" spans="1:15">
      <c r="B44" s="97" t="s">
        <v>17</v>
      </c>
      <c r="C44" s="97"/>
      <c r="D44" s="26">
        <f>IF(D43="Ламинарный",70/D50,IF(D43="Переходный",0.3164/POWER(D50,0.25),IF(D43="1 область",0.3164/POWER(D50,0.25),IF(D43="2 область",0.11*POWER(D22/D25+68/D50,0.25),IF(D43="3 область",0.11*POWER(D22/D25,0.25),)))))</f>
        <v>2.4987695719756325E-2</v>
      </c>
      <c r="E44" s="5"/>
      <c r="F44" s="5"/>
    </row>
    <row r="45" spans="1:15">
      <c r="B45" s="97" t="s">
        <v>33</v>
      </c>
      <c r="C45" s="97"/>
      <c r="D45" s="12">
        <f>(D44*D26*D42*D42)/(D25*2*9.81)</f>
        <v>23.071676907013295</v>
      </c>
    </row>
    <row r="46" spans="1:15">
      <c r="B46" s="97" t="s">
        <v>34</v>
      </c>
      <c r="C46" s="97"/>
      <c r="D46" s="12">
        <f>F37</f>
        <v>0</v>
      </c>
      <c r="G46" s="3"/>
      <c r="H46" s="3"/>
      <c r="I46" s="3"/>
      <c r="J46" s="3"/>
      <c r="K46" s="3"/>
    </row>
    <row r="47" spans="1:15">
      <c r="B47" s="97" t="s">
        <v>35</v>
      </c>
      <c r="C47" s="97"/>
      <c r="D47" s="31">
        <f>D45+D46</f>
        <v>23.071676907013295</v>
      </c>
      <c r="G47" s="3"/>
      <c r="H47" s="3"/>
      <c r="I47" s="3"/>
      <c r="J47" s="3"/>
      <c r="K47" s="3"/>
    </row>
    <row r="48" spans="1:15">
      <c r="A48" s="22"/>
      <c r="B48" s="23"/>
      <c r="C48" s="23"/>
      <c r="D48" s="24"/>
      <c r="E48" s="10"/>
      <c r="F48" s="10"/>
      <c r="G48" s="3"/>
      <c r="H48" s="3"/>
      <c r="I48" s="3"/>
      <c r="J48" s="3"/>
      <c r="K48" s="3"/>
    </row>
    <row r="49" spans="2:11">
      <c r="B49" s="107" t="s">
        <v>9</v>
      </c>
      <c r="C49" s="108"/>
      <c r="D49" s="108"/>
      <c r="E49" s="108"/>
      <c r="F49" s="108"/>
      <c r="G49" s="108"/>
      <c r="H49" s="108"/>
      <c r="I49" s="108"/>
      <c r="J49" s="108"/>
      <c r="K49" s="109"/>
    </row>
    <row r="50" spans="2:11">
      <c r="B50" s="98" t="s">
        <v>10</v>
      </c>
      <c r="C50" s="99"/>
      <c r="D50" s="18">
        <f>D42*D25/D23</f>
        <v>37169.85732721963</v>
      </c>
      <c r="E50" s="98"/>
      <c r="F50" s="100"/>
      <c r="G50" s="14"/>
      <c r="H50" s="15"/>
      <c r="I50" s="15"/>
      <c r="J50" s="15"/>
      <c r="K50" s="16"/>
    </row>
    <row r="51" spans="2:11">
      <c r="B51" s="98" t="s">
        <v>16</v>
      </c>
      <c r="C51" s="99"/>
      <c r="D51" s="99"/>
      <c r="E51" s="99"/>
      <c r="F51" s="100"/>
      <c r="G51" s="17">
        <f>D50</f>
        <v>37169.85732721963</v>
      </c>
      <c r="H51" s="15" t="s">
        <v>14</v>
      </c>
      <c r="I51" s="15">
        <v>2300</v>
      </c>
      <c r="J51" s="15"/>
      <c r="K51" s="16"/>
    </row>
    <row r="52" spans="2:11">
      <c r="B52" s="98" t="s">
        <v>15</v>
      </c>
      <c r="C52" s="99"/>
      <c r="D52" s="99"/>
      <c r="E52" s="99"/>
      <c r="F52" s="100"/>
      <c r="G52" s="14">
        <v>2300</v>
      </c>
      <c r="H52" s="15" t="s">
        <v>14</v>
      </c>
      <c r="I52" s="13">
        <f>D50</f>
        <v>37169.85732721963</v>
      </c>
      <c r="J52" s="15" t="s">
        <v>14</v>
      </c>
      <c r="K52" s="16">
        <v>4000</v>
      </c>
    </row>
    <row r="53" spans="2:11">
      <c r="B53" s="98" t="s">
        <v>11</v>
      </c>
      <c r="C53" s="99"/>
      <c r="D53" s="99"/>
      <c r="E53" s="99"/>
      <c r="F53" s="100"/>
      <c r="G53" s="14">
        <v>4000</v>
      </c>
      <c r="H53" s="15" t="s">
        <v>14</v>
      </c>
      <c r="I53" s="13">
        <f>D50</f>
        <v>37169.85732721963</v>
      </c>
      <c r="J53" s="15" t="s">
        <v>14</v>
      </c>
      <c r="K53" s="16">
        <f>10*D25/D22</f>
        <v>11999.999999999998</v>
      </c>
    </row>
    <row r="54" spans="2:11">
      <c r="B54" s="98" t="s">
        <v>12</v>
      </c>
      <c r="C54" s="99"/>
      <c r="D54" s="99"/>
      <c r="E54" s="99"/>
      <c r="F54" s="100"/>
      <c r="G54" s="14">
        <f>10*D25/D22</f>
        <v>11999.999999999998</v>
      </c>
      <c r="H54" s="15" t="s">
        <v>14</v>
      </c>
      <c r="I54" s="13">
        <f>D50</f>
        <v>37169.85732721963</v>
      </c>
      <c r="J54" s="15" t="s">
        <v>14</v>
      </c>
      <c r="K54" s="16">
        <f>560*D25/D22</f>
        <v>671999.99999999988</v>
      </c>
    </row>
    <row r="55" spans="2:11">
      <c r="B55" s="98" t="s">
        <v>13</v>
      </c>
      <c r="C55" s="99"/>
      <c r="D55" s="99"/>
      <c r="E55" s="99"/>
      <c r="F55" s="100"/>
      <c r="G55" s="17">
        <f>560*D25/D22</f>
        <v>671999.99999999988</v>
      </c>
      <c r="H55" s="15" t="s">
        <v>14</v>
      </c>
      <c r="I55" s="13">
        <f>D50</f>
        <v>37169.85732721963</v>
      </c>
      <c r="J55" s="15"/>
      <c r="K55" s="16"/>
    </row>
    <row r="56" spans="2:11">
      <c r="C56" s="3"/>
      <c r="D56" s="3"/>
      <c r="E56" s="3"/>
      <c r="F56" s="3"/>
      <c r="G56" s="6"/>
      <c r="H56" s="3"/>
      <c r="I56" s="6"/>
      <c r="J56" s="3"/>
      <c r="K56" s="3"/>
    </row>
    <row r="57" spans="2:11">
      <c r="C57" s="95" t="s">
        <v>31</v>
      </c>
      <c r="D57" s="95"/>
      <c r="E57" s="5"/>
      <c r="F57" s="5"/>
      <c r="G57" s="3"/>
      <c r="H57" s="3"/>
      <c r="I57" s="3"/>
      <c r="J57" s="3"/>
      <c r="K57" s="3"/>
    </row>
    <row r="58" spans="2:11">
      <c r="C58" s="19" t="s">
        <v>29</v>
      </c>
      <c r="D58" s="20">
        <f>70/D50</f>
        <v>1.8832464000000002E-3</v>
      </c>
      <c r="E58" s="5"/>
      <c r="F58" s="5"/>
      <c r="G58" s="3"/>
      <c r="H58" s="3"/>
      <c r="I58" s="3"/>
      <c r="J58" s="3"/>
      <c r="K58" s="3"/>
    </row>
    <row r="59" spans="2:11">
      <c r="C59" s="19" t="s">
        <v>30</v>
      </c>
      <c r="D59" s="20">
        <f>0.3164/POWER(D50,0.25)</f>
        <v>2.2787083896393678E-2</v>
      </c>
      <c r="E59" s="5"/>
      <c r="F59" s="5"/>
      <c r="G59" s="3"/>
      <c r="H59" s="3"/>
      <c r="I59" s="3"/>
      <c r="J59" s="3"/>
      <c r="K59" s="3"/>
    </row>
    <row r="60" spans="2:11">
      <c r="C60" s="19" t="s">
        <v>18</v>
      </c>
      <c r="D60" s="21">
        <f>0.3164/POWER(D50,0.25)</f>
        <v>2.2787083896393678E-2</v>
      </c>
    </row>
    <row r="61" spans="2:11">
      <c r="C61" s="19" t="s">
        <v>19</v>
      </c>
      <c r="D61" s="21">
        <f>0.11*POWER(D22/D25+68/D50,0.25)</f>
        <v>2.4987695719756325E-2</v>
      </c>
    </row>
    <row r="62" spans="2:11">
      <c r="C62" s="19" t="s">
        <v>20</v>
      </c>
      <c r="D62" s="21">
        <f>0.11*POWER(D22/D25,0.25)</f>
        <v>1.8689486693318345E-2</v>
      </c>
    </row>
  </sheetData>
  <mergeCells count="49">
    <mergeCell ref="B24:C24"/>
    <mergeCell ref="B42:C42"/>
    <mergeCell ref="B25:C25"/>
    <mergeCell ref="B26:C26"/>
    <mergeCell ref="B29:C29"/>
    <mergeCell ref="B30:C30"/>
    <mergeCell ref="B32:C32"/>
    <mergeCell ref="B36:C36"/>
    <mergeCell ref="B37:E37"/>
    <mergeCell ref="B31:C31"/>
    <mergeCell ref="B35:C35"/>
    <mergeCell ref="B34:C34"/>
    <mergeCell ref="C57:D57"/>
    <mergeCell ref="B41:D41"/>
    <mergeCell ref="B43:C43"/>
    <mergeCell ref="B44:C44"/>
    <mergeCell ref="B45:C45"/>
    <mergeCell ref="B46:C46"/>
    <mergeCell ref="B47:C47"/>
    <mergeCell ref="B53:F53"/>
    <mergeCell ref="B54:F54"/>
    <mergeCell ref="B55:F55"/>
    <mergeCell ref="B50:C50"/>
    <mergeCell ref="E50:F50"/>
    <mergeCell ref="B51:F51"/>
    <mergeCell ref="B52:F52"/>
    <mergeCell ref="B49:K49"/>
    <mergeCell ref="T3:V5"/>
    <mergeCell ref="B5:C5"/>
    <mergeCell ref="L3:N5"/>
    <mergeCell ref="F3:K4"/>
    <mergeCell ref="B3:E3"/>
    <mergeCell ref="B4:C4"/>
    <mergeCell ref="B2:K2"/>
    <mergeCell ref="B33:C33"/>
    <mergeCell ref="B1:E1"/>
    <mergeCell ref="P3:R5"/>
    <mergeCell ref="F6:K10"/>
    <mergeCell ref="B6:C6"/>
    <mergeCell ref="B7:C7"/>
    <mergeCell ref="B8:C8"/>
    <mergeCell ref="B9:C9"/>
    <mergeCell ref="B10:C10"/>
    <mergeCell ref="B12:J12"/>
    <mergeCell ref="B13:J15"/>
    <mergeCell ref="B28:C28"/>
    <mergeCell ref="B21:D21"/>
    <mergeCell ref="B22:C22"/>
    <mergeCell ref="B23:C23"/>
  </mergeCells>
  <hyperlinks>
    <hyperlink ref="F3" r:id="rId1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2015-03-13T02:29:35Z</dcterms:modified>
</cp:coreProperties>
</file>