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9585" yWindow="105" windowWidth="9630" windowHeight="9735" tabRatio="831" activeTab="5"/>
  </bookViews>
  <sheets>
    <sheet name=" ССР" sheetId="66" r:id="rId1"/>
    <sheet name="Т.с." sheetId="62" r:id="rId2"/>
    <sheet name="Геол, экол, геод" sheetId="63" r:id="rId3"/>
    <sheet name="оцен влиян" sheetId="75" r:id="rId4"/>
    <sheet name="ТР" sheetId="70" r:id="rId5"/>
    <sheet name="СОГЛ" sheetId="72" r:id="rId6"/>
  </sheets>
  <externalReferences>
    <externalReference r:id="rId7"/>
    <externalReference r:id="rId8"/>
  </externalReferences>
  <definedNames>
    <definedName name="_xlnm.Print_Titles" localSheetId="3">'оцен влиян'!$8:$8</definedName>
    <definedName name="_xlnm.Print_Titles" localSheetId="1">Т.с.!$14:$14</definedName>
    <definedName name="_xlnm.Print_Titles" localSheetId="4">ТР!$12:$12</definedName>
    <definedName name="_xlnm.Print_Area" localSheetId="0">' ССР'!$A$1:$D$40</definedName>
    <definedName name="_xlnm.Print_Area" localSheetId="2">'Геол, экол, геод'!$A$1:$G$31</definedName>
    <definedName name="_xlnm.Print_Area" localSheetId="5">СОГЛ!$A$1:$G$18</definedName>
    <definedName name="_xlnm.Print_Area" localSheetId="1">Т.с.!$A$1:$H$58</definedName>
    <definedName name="_xlnm.Print_Area" localSheetId="4">ТР!$A$1:$H$45</definedName>
  </definedNames>
  <calcPr calcId="145621"/>
</workbook>
</file>

<file path=xl/calcChain.xml><?xml version="1.0" encoding="utf-8"?>
<calcChain xmlns="http://schemas.openxmlformats.org/spreadsheetml/2006/main">
  <c r="H24" i="62" l="1"/>
  <c r="G24" i="62"/>
  <c r="D29" i="62"/>
  <c r="H29" i="62" s="1"/>
  <c r="C24" i="62"/>
  <c r="D24" i="62" s="1"/>
  <c r="G29" i="62" l="1"/>
  <c r="D22" i="66" l="1"/>
  <c r="D16" i="66"/>
  <c r="D15" i="66" l="1"/>
  <c r="D11" i="66"/>
  <c r="D12" i="66" s="1"/>
  <c r="G29" i="63"/>
  <c r="G20" i="63"/>
  <c r="G19" i="63"/>
  <c r="G21" i="63"/>
  <c r="G26" i="63"/>
  <c r="G27" i="63" s="1"/>
  <c r="G25" i="63"/>
  <c r="G13" i="63"/>
  <c r="G14" i="63" s="1"/>
  <c r="G15" i="63" s="1"/>
  <c r="D17" i="62"/>
  <c r="H21" i="62" s="1"/>
  <c r="A3" i="75"/>
  <c r="F12" i="75"/>
  <c r="G12" i="75"/>
  <c r="G13" i="75"/>
  <c r="G14" i="75"/>
  <c r="G16" i="75" s="1"/>
  <c r="G17" i="75" s="1"/>
  <c r="G18" i="75" s="1"/>
  <c r="F15" i="75"/>
  <c r="G15" i="75"/>
  <c r="I55" i="62" l="1"/>
  <c r="C13" i="72" s="1"/>
  <c r="G14" i="72" s="1"/>
  <c r="G15" i="72" s="1"/>
  <c r="D17" i="66" s="1"/>
  <c r="H33" i="62"/>
  <c r="H34" i="62"/>
  <c r="H56" i="62" s="1"/>
  <c r="D14" i="66" s="1"/>
  <c r="G19" i="75"/>
  <c r="D20" i="66" l="1"/>
  <c r="D21" i="66" s="1"/>
  <c r="D36" i="66"/>
  <c r="D38" i="66" s="1"/>
  <c r="D40" i="66" s="1"/>
  <c r="D39" i="66"/>
</calcChain>
</file>

<file path=xl/sharedStrings.xml><?xml version="1.0" encoding="utf-8"?>
<sst xmlns="http://schemas.openxmlformats.org/spreadsheetml/2006/main" count="336" uniqueCount="287">
  <si>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</si>
  <si>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</si>
  <si>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</si>
  <si>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</si>
  <si>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</si>
  <si>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</si>
  <si>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</si>
  <si>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</si>
  <si>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</si>
  <si>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</si>
  <si>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</si>
  <si>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</si>
  <si>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</si>
  <si>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</si>
  <si>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</si>
  <si>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</si>
  <si>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</si>
  <si>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</si>
  <si>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</si>
  <si>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</si>
  <si>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</si>
  <si>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</si>
  <si>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</si>
  <si>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</si>
  <si>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</si>
  <si>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</si>
  <si>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</si>
  <si>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</si>
  <si>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</si>
  <si>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</si>
  <si>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</si>
  <si>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</si>
  <si>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</si>
  <si>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смете: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</si>
  <si>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</si>
  <si>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</si>
  <si>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</si>
  <si>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</si>
  <si>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</si>
  <si>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</si>
  <si>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</si>
  <si>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</si>
  <si>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</si>
  <si>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</si>
  <si>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</si>
  <si>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</si>
  <si>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</si>
  <si>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</si>
  <si>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</si>
  <si>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</si>
  <si>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</si>
  <si>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</si>
  <si>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Приложение №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</si>
  <si>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</si>
  <si>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</si>
  <si>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</si>
  <si>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</si>
  <si>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</si>
  <si>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</si>
  <si>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Lобщ=</t>
  </si>
  <si>
    <t>С М Е Т А   №2</t>
  </si>
  <si>
    <t xml:space="preserve">С М Е Т А  №1    </t>
  </si>
  <si>
    <t>к Договору №</t>
  </si>
  <si>
    <t>ИТОГО по разделу ТЕПЛОВЫЕ СЕТИ</t>
  </si>
  <si>
    <t>ВСЕГО ПО СМЕТЕ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</si>
  <si>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</si>
  <si>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</si>
  <si>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</si>
  <si>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</si>
  <si>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</si>
  <si>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</si>
  <si>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</si>
  <si>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</si>
  <si>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</si>
  <si>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</si>
  <si>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3.5.4.11.  Табл.15, п.2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</si>
  <si>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</si>
  <si>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</si>
  <si>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</si>
  <si>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</si>
  <si>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</si>
  <si>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</si>
  <si>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</si>
  <si>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</si>
  <si>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</si>
  <si>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</si>
  <si>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</si>
  <si>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</si>
  <si>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</si>
  <si>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</si>
  <si>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</si>
  <si>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</si>
  <si>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</si>
  <si>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</si>
  <si>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</si>
  <si>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</si>
  <si>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К-во источников (единиц техники)</t>
  </si>
  <si>
    <t>11.1.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</si>
  <si>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</si>
  <si>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</si>
  <si>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</si>
  <si>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</si>
  <si>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</si>
  <si>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</si>
  <si>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</si>
  <si>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</si>
  <si>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653*3</t>
  </si>
  <si>
    <t>3.5.4.16. таблица 17, п.5</t>
  </si>
  <si>
    <t>1959*0,38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</si>
  <si>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</si>
  <si>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</si>
  <si>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</si>
  <si>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212*4</t>
  </si>
  <si>
    <t>3.5.4.19 таблица 18 п.5</t>
  </si>
  <si>
    <t>850*4</t>
  </si>
  <si>
    <t>Расчет объемов и порядок обращения с отходами  Расчет объемов образования ТБО</t>
  </si>
  <si>
    <t>293*1</t>
  </si>
  <si>
    <t>Расчет объемов образования промышленных отходов</t>
  </si>
  <si>
    <t>к-во отходов</t>
  </si>
  <si>
    <t>стоимость разделов 3.5.1.-3.5.6.</t>
  </si>
  <si>
    <t>ИТОГО с учетом оформления</t>
  </si>
  <si>
    <t>Выпуск 5 экз.</t>
  </si>
  <si>
    <t>обществ.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</si>
  <si>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</si>
  <si>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</si>
  <si>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МРР-3.2.06.08-13</t>
  </si>
  <si>
    <t>Раздел 2. п.2.5.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</si>
  <si>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</si>
  <si>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</si>
  <si>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</si>
  <si>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</si>
  <si>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</si>
  <si>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</si>
  <si>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</si>
  <si>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</si>
  <si>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</si>
  <si>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</si>
  <si>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</si>
  <si>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</si>
  <si>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</si>
  <si>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</si>
  <si>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</si>
  <si>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</si>
  <si>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</si>
  <si>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</si>
  <si>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Передача сигнала РДП</t>
  </si>
  <si>
    <t>3.5.4.5. Табл.10, п.2</t>
  </si>
  <si>
    <t>(табл.3.10.4 п.1)   Ц(б)2000 = а+b*х,  где а=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</si>
  <si>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</si>
  <si>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</si>
  <si>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</si>
  <si>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</si>
  <si>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</si>
  <si>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</si>
  <si>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</si>
  <si>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t>Теплосеть:  бесканальная прокладка в ППУ-изоляции:    L=</t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</si>
  <si>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</si>
  <si>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</si>
  <si>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</si>
  <si>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</si>
  <si>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</si>
  <si>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</si>
  <si>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</si>
  <si>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</si>
  <si>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</si>
  <si>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Смета № 8</t>
  </si>
  <si>
    <t>Перекладка сущ. коммуникаций</t>
  </si>
  <si>
    <t>Предпроектные работы по обследованию</t>
  </si>
  <si>
    <t>Теплосеть 4Ду до 150 в ППУ-ПЭ</t>
  </si>
  <si>
    <t>4 Ду до 150</t>
  </si>
  <si>
    <t>в том числе на ж/б основании</t>
  </si>
  <si>
    <t>для реконструкции разводящей тепловой сети</t>
  </si>
  <si>
    <t>3.2.3 таблица 3 п.6</t>
  </si>
  <si>
    <t>3.5.1. таблица 6 п.2</t>
  </si>
  <si>
    <t>484</t>
  </si>
  <si>
    <t>1214</t>
  </si>
  <si>
    <t>318</t>
  </si>
  <si>
    <t>122</t>
  </si>
  <si>
    <t>1027</t>
  </si>
  <si>
    <t>1222</t>
  </si>
  <si>
    <t>Расчет массы выбросов ЗВ от стационарных и передвижных источников (неорганизованные: строительная техника 8 единиц</t>
  </si>
  <si>
    <t>Источники неорганизованные, (кол-во 4), К-во веществ в каждом 6</t>
  </si>
  <si>
    <t>335*4*6</t>
  </si>
  <si>
    <t>335*2*4</t>
  </si>
  <si>
    <t>335*2*2</t>
  </si>
  <si>
    <t>Расчет рассеивания ЗВ (от п.11.1-11.3)</t>
  </si>
  <si>
    <t>С М Е Т А   № 4</t>
  </si>
  <si>
    <t>Исходные данные:   Площадь обследуемой территории -  0,0293 га.  Количество деревьев - 0 шт.  Количество кустарников - 0 шт.</t>
  </si>
  <si>
    <t>Приведение численности кустарников к условным деревьям 0:5=0 шт.(условных деревьев). Всего деревьев 0+0=0 шт. На 1га приходится условных деревьев: 0:0,0293=.</t>
  </si>
  <si>
    <t>2038*0,75</t>
  </si>
  <si>
    <t>8099*0,75</t>
  </si>
  <si>
    <t>2495*0,75</t>
  </si>
  <si>
    <t>4074*0,75</t>
  </si>
  <si>
    <t>820 х 1</t>
  </si>
  <si>
    <t>1326 * 1</t>
  </si>
  <si>
    <t>1241 х 1</t>
  </si>
  <si>
    <t>0 х 0,3</t>
  </si>
  <si>
    <t>0 х 0,14</t>
  </si>
  <si>
    <t>325*9</t>
  </si>
  <si>
    <t>4603 х 0,0097</t>
  </si>
  <si>
    <t>4603 + 44,65</t>
  </si>
  <si>
    <t>4647,65 х 0,0111</t>
  </si>
  <si>
    <t>4647,65 х 0,0257 х 5</t>
  </si>
  <si>
    <t>4647,65 + 51,59 + 597,22+1326</t>
  </si>
  <si>
    <t>ИТОГО стоимость в базовых ценах</t>
  </si>
  <si>
    <t>% (от п.6) на каждый экз.</t>
  </si>
  <si>
    <t>Оформление и выпуск отчета</t>
  </si>
  <si>
    <t>Итого ( п. 1,2)</t>
  </si>
  <si>
    <t>% (от п.1÷3)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</si>
  <si>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</si>
  <si>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 xml:space="preserve">Итого 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</si>
  <si>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</si>
  <si>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</si>
  <si>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>Геотехническая схематизация геологических условий и проектных решений, выбор расчетной схемы и расчетных параметров</t>
  </si>
  <si>
    <t>10 цифр. значений</t>
  </si>
  <si>
    <t>-по цифровым показателям</t>
  </si>
  <si>
    <t>1 м выраб.</t>
  </si>
  <si>
    <t>-по горным выработкам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</si>
  <si>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</si>
  <si>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Стоимость, руб.</t>
  </si>
  <si>
    <t>Кол-во</t>
  </si>
  <si>
    <t>Базовая цена</t>
  </si>
  <si>
    <t>Ед. измерения</t>
  </si>
  <si>
    <t>Обоснование</t>
  </si>
  <si>
    <t>№
пп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</si>
  <si>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</si>
  <si>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</si>
  <si>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Здание по адресу:г. Москва, 11-я Парковая 54 корпус 3.</t>
  </si>
  <si>
    <t>(25884+25884*0,35)*1,2        *1,1*1,15</t>
  </si>
  <si>
    <t>Смета № 1</t>
  </si>
  <si>
    <t>Раздел: Инженерно-экологические изыскания</t>
  </si>
  <si>
    <t>Итого по Разделу  в базовых ценах :</t>
  </si>
  <si>
    <t>Составил:                                           Чурилова Л.А.</t>
  </si>
  <si>
    <t>Оценка влияния строительства на существующее здание</t>
  </si>
  <si>
    <r>
      <t>Крек</t>
    </r>
    <r>
      <rPr>
        <sz val="11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</si>
  <si>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1"/>
        <rFont val="Times New Roman"/>
        <family val="1"/>
        <charset val="204"/>
      </rPr>
      <t>- ППУ изоляция (табл.3.10.4 прим.п.6)</t>
    </r>
  </si>
  <si>
    <r>
      <t>Ккор.</t>
    </r>
    <r>
      <rPr>
        <sz val="11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</si>
  <si>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Ккор. - </t>
    </r>
    <r>
      <rPr>
        <sz val="11"/>
        <rFont val="Times New Roman"/>
        <family val="1"/>
        <charset val="204"/>
      </rPr>
      <t>монолитная ж/б плита (Гл..3.10, п.8)</t>
    </r>
  </si>
  <si>
    <r>
      <t xml:space="preserve">К ид - </t>
    </r>
    <r>
      <rPr>
        <sz val="11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</si>
  <si>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</si>
  <si>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</si>
  <si>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</si>
  <si>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</si>
  <si>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</si>
  <si>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</si>
  <si>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>141391,29/1,55</t>
  </si>
  <si>
    <t>Технологический регламент</t>
  </si>
  <si>
    <t>изыскательские работы           59560,8х3,93</t>
  </si>
  <si>
    <t xml:space="preserve"> С М Е Т А    №  3</t>
  </si>
  <si>
    <t>С М Е Т А   № 5</t>
  </si>
  <si>
    <t>Узел для тройникового ответвления</t>
  </si>
  <si>
    <t>строительная часть 100%</t>
  </si>
  <si>
    <t>Тепловая камера площ. до 50м2:
                                        S=</t>
  </si>
  <si>
    <t>Сборная до 2,2*1,2*1,5м2</t>
  </si>
  <si>
    <t>К - условная камера (10/50- отношение к площади)</t>
  </si>
  <si>
    <t>(табл.3.10.5 п.3)    Ц(б)2000 = 
а+b*х,  где а=</t>
  </si>
  <si>
    <t>Количество узлов</t>
  </si>
  <si>
    <t xml:space="preserve">технологическая часть </t>
  </si>
  <si>
    <t>Узел управления для обслуживания шаровых кранов (спускники и воздушникн) :</t>
  </si>
  <si>
    <t>(табл.3.10.4 п.12а)  Ц(б)2000 = а,  где а=</t>
  </si>
  <si>
    <t>78 204,08 * 1,02</t>
  </si>
  <si>
    <t>проектные работы    (147826,16+29733,16+6622,46+13270,38)х3,505)</t>
  </si>
  <si>
    <t>Проверил:                                           Шутова М.Н.</t>
  </si>
  <si>
    <t>Т.33 п.1</t>
  </si>
  <si>
    <t>Т..33 п.2</t>
  </si>
  <si>
    <t>Т.33 п.4</t>
  </si>
  <si>
    <t xml:space="preserve"> Т.33 п.6</t>
  </si>
  <si>
    <t>Т.33 п.7</t>
  </si>
  <si>
    <t>Т.33 п.8</t>
  </si>
  <si>
    <t>98635,19*0,0868*1,55</t>
  </si>
  <si>
    <t>Сводный расчет</t>
  </si>
  <si>
    <t>Итого по Сводному расчету  в базовых ценах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</si>
  <si>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МРР-3.2.63-02-16</t>
    </r>
  </si>
  <si>
    <t>Обоснование расчета                                        № поз. МРР-3.2.63-02-16</t>
  </si>
  <si>
    <t>3.1.2 таблица 3 п.10</t>
  </si>
  <si>
    <t>3.2.4 Табл.9, п.11</t>
  </si>
  <si>
    <t>3.2.11 таблица 23 п.1</t>
  </si>
  <si>
    <t>3.2.11. таблица 23 п.2, прим. 2</t>
  </si>
  <si>
    <t>3.2.11 таблица 23 п.3</t>
  </si>
  <si>
    <t>3.2.11таблица 23 п.4</t>
  </si>
  <si>
    <t>3.2.14. Табл.26</t>
  </si>
  <si>
    <t>3.2.15 таблица 27 п.1</t>
  </si>
  <si>
    <t>3.2.15 таблица 27 п.2</t>
  </si>
  <si>
    <t>на разработку проектной документации и рабочей документации на перекладку участка разводящей тепловой сети ПАО "МОЭК" , расположенного по адресу:
 г. Москва, 11-я Парковая ул., д. 54, к.1 - Щелковское ш., д. 66.</t>
  </si>
  <si>
    <t>на разработку проектной документации и рабочей документации на перекладку участка разводящей тепловой сети ПАО "МОЭК" , расположенного по адресу:
г. Москва, 11-я Парковая ул., д. 54, к.1 - Щелковское ш., д. 66.</t>
  </si>
  <si>
    <t>по адресу: г. Москва, 11-я Парковая ул., д. 54, к.1 - Щелковское ш., д. 66.</t>
  </si>
  <si>
    <t>по адресу:  г. Москва, 11-я Парковая ул., д. 54, к.1 - Щелковское ш., д. 66.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</si>
</sst>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#,##0.0"/>
    <numFmt numFmtId="168" formatCode="#,##0.0000"/>
    <numFmt numFmtId="169" formatCode="0.0000"/>
    <numFmt numFmtId="170" formatCode="0.0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rgb="FFFF000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Arial Cyr"/>
      <charset val="204"/>
    </font>
    <font>
      <b/>
      <u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 Cyr"/>
      <charset val="204"/>
    </font>
    <font>
      <b/>
      <sz val="10"/>
      <color rgb="FF0000FF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8" fillId="0" borderId="0"/>
    <xf numFmtId="0" fontId="8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2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9" fontId="41" fillId="0" borderId="0" applyFont="0" applyFill="0" applyBorder="0" applyAlignment="0" applyProtection="0"/>
    <xf numFmtId="0" fontId="44" fillId="0" borderId="0">
      <alignment horizontal="right" vertical="center"/>
    </xf>
    <xf numFmtId="0" fontId="45" fillId="0" borderId="0">
      <alignment horizontal="left" vertical="center"/>
    </xf>
    <xf numFmtId="0" fontId="46" fillId="0" borderId="0">
      <alignment horizontal="center" vertical="center"/>
    </xf>
    <xf numFmtId="0" fontId="46" fillId="0" borderId="0">
      <alignment horizontal="center" vertical="center"/>
    </xf>
    <xf numFmtId="0" fontId="46" fillId="0" borderId="0">
      <alignment horizontal="right" vertical="center"/>
    </xf>
    <xf numFmtId="0" fontId="46" fillId="0" borderId="0">
      <alignment horizontal="center" vertical="center"/>
    </xf>
    <xf numFmtId="0" fontId="46" fillId="0" borderId="0">
      <alignment horizontal="left" vertical="top"/>
    </xf>
    <xf numFmtId="0" fontId="46" fillId="0" borderId="0">
      <alignment horizontal="right" vertical="center"/>
    </xf>
    <xf numFmtId="0" fontId="46" fillId="0" borderId="0">
      <alignment horizontal="right" vertical="top"/>
    </xf>
    <xf numFmtId="0" fontId="46" fillId="0" borderId="0">
      <alignment horizontal="left" vertical="center"/>
    </xf>
    <xf numFmtId="0" fontId="46" fillId="0" borderId="0">
      <alignment horizontal="left" vertical="top"/>
    </xf>
    <xf numFmtId="0" fontId="47" fillId="0" borderId="0">
      <alignment horizontal="center" vertical="center"/>
    </xf>
    <xf numFmtId="0" fontId="46" fillId="0" borderId="0">
      <alignment horizontal="center" vertical="top"/>
    </xf>
    <xf numFmtId="0" fontId="48" fillId="0" borderId="0">
      <alignment horizontal="left" vertical="top"/>
    </xf>
    <xf numFmtId="0" fontId="46" fillId="0" borderId="0">
      <alignment horizontal="left" vertical="top"/>
    </xf>
    <xf numFmtId="0" fontId="12" fillId="0" borderId="0"/>
    <xf numFmtId="0" fontId="7" fillId="0" borderId="0"/>
    <xf numFmtId="164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7" fillId="0" borderId="0"/>
    <xf numFmtId="0" fontId="7" fillId="0" borderId="0"/>
  </cellStyleXfs>
  <cellXfs count="573">
    <xf numFmtId="0" fontId="0" fillId="0" borderId="0" xfId="0"/>
    <xf numFmtId="0" fontId="9" fillId="0" borderId="0" xfId="15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15" applyFont="1" applyBorder="1" applyAlignment="1" applyProtection="1">
      <alignment vertical="center"/>
      <protection locked="0"/>
    </xf>
    <xf numFmtId="4" fontId="9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/>
      <protection locked="0"/>
    </xf>
    <xf numFmtId="0" fontId="15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14" fillId="0" borderId="0" xfId="13" applyNumberFormat="1" applyFont="1" applyBorder="1" applyAlignment="1" applyProtection="1">
      <alignment horizontal="center" vertical="center" wrapText="1"/>
      <protection locked="0"/>
    </xf>
    <xf numFmtId="0" fontId="14" fillId="0" borderId="0" xfId="13" applyFont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vertical="center"/>
      <protection locked="0"/>
    </xf>
    <xf numFmtId="0" fontId="10" fillId="0" borderId="0" xfId="13" applyFont="1" applyFill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7" fillId="0" borderId="0" xfId="10" applyFont="1" applyFill="1" applyAlignment="1">
      <alignment vertical="center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0" fontId="10" fillId="0" borderId="3" xfId="5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31" fillId="0" borderId="0" xfId="13" applyNumberFormat="1" applyFont="1" applyFill="1" applyBorder="1" applyAlignment="1" applyProtection="1">
      <alignment horizontal="left" vertical="center"/>
      <protection locked="0"/>
    </xf>
    <xf numFmtId="4" fontId="7" fillId="0" borderId="0" xfId="10" applyNumberFormat="1" applyFont="1" applyFill="1" applyAlignment="1">
      <alignment vertical="center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31" fillId="0" borderId="0" xfId="0" applyFont="1" applyFill="1" applyBorder="1" applyAlignment="1" applyProtection="1">
      <alignment vertical="center"/>
      <protection locked="0"/>
    </xf>
    <xf numFmtId="167" fontId="32" fillId="0" borderId="0" xfId="0" applyNumberFormat="1" applyFont="1" applyFill="1" applyBorder="1" applyAlignment="1" applyProtection="1">
      <alignment horizontal="center"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2" fontId="31" fillId="0" borderId="0" xfId="0" applyNumberFormat="1" applyFont="1" applyFill="1" applyBorder="1" applyAlignment="1" applyProtection="1">
      <alignment horizontal="center" vertical="center"/>
      <protection locked="0"/>
    </xf>
    <xf numFmtId="167" fontId="31" fillId="0" borderId="0" xfId="0" applyNumberFormat="1" applyFont="1" applyFill="1" applyBorder="1" applyAlignment="1" applyProtection="1">
      <alignment horizontal="center" vertical="center"/>
      <protection locked="0"/>
    </xf>
    <xf numFmtId="2" fontId="31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4" fontId="31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right" vertical="center"/>
      <protection locked="0"/>
    </xf>
    <xf numFmtId="0" fontId="31" fillId="0" borderId="10" xfId="10" applyFont="1" applyFill="1" applyBorder="1" applyAlignment="1">
      <alignment horizontal="centerContinuous" vertical="center" wrapText="1"/>
    </xf>
    <xf numFmtId="0" fontId="31" fillId="0" borderId="5" xfId="0" applyFont="1" applyFill="1" applyBorder="1" applyAlignment="1" applyProtection="1">
      <alignment horizontal="left" vertical="center" wrapText="1"/>
      <protection locked="0"/>
    </xf>
    <xf numFmtId="0" fontId="31" fillId="0" borderId="5" xfId="0" applyFont="1" applyFill="1" applyBorder="1" applyAlignment="1" applyProtection="1">
      <alignment horizontal="center" vertical="center" wrapText="1"/>
      <protection locked="0"/>
    </xf>
    <xf numFmtId="0" fontId="31" fillId="0" borderId="0" xfId="15" applyFont="1" applyFill="1" applyAlignment="1">
      <alignment vertical="center"/>
    </xf>
    <xf numFmtId="0" fontId="31" fillId="0" borderId="0" xfId="15" applyFont="1" applyFill="1" applyBorder="1" applyAlignment="1" applyProtection="1">
      <alignment vertical="center"/>
      <protection locked="0"/>
    </xf>
    <xf numFmtId="0" fontId="31" fillId="0" borderId="0" xfId="15" applyFont="1" applyBorder="1" applyAlignment="1" applyProtection="1">
      <alignment vertical="center"/>
      <protection locked="0"/>
    </xf>
    <xf numFmtId="2" fontId="32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0" xfId="0" applyNumberFormat="1" applyFont="1" applyFill="1" applyBorder="1" applyAlignment="1" applyProtection="1">
      <alignment vertical="center" wrapText="1"/>
      <protection locked="0"/>
    </xf>
    <xf numFmtId="166" fontId="31" fillId="0" borderId="0" xfId="0" applyNumberFormat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/>
    </xf>
    <xf numFmtId="4" fontId="31" fillId="0" borderId="0" xfId="0" applyNumberFormat="1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left" vertical="center" wrapText="1"/>
    </xf>
    <xf numFmtId="167" fontId="32" fillId="2" borderId="0" xfId="0" applyNumberFormat="1" applyFont="1" applyFill="1" applyBorder="1" applyAlignment="1">
      <alignment horizontal="center" vertical="center" wrapText="1"/>
    </xf>
    <xf numFmtId="4" fontId="32" fillId="2" borderId="0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32" fillId="0" borderId="5" xfId="0" applyFont="1" applyFill="1" applyBorder="1" applyAlignment="1" applyProtection="1">
      <alignment horizontal="center" vertical="center" wrapText="1"/>
      <protection locked="0"/>
    </xf>
    <xf numFmtId="0" fontId="32" fillId="0" borderId="4" xfId="0" applyFont="1" applyFill="1" applyBorder="1" applyAlignment="1" applyProtection="1">
      <alignment vertical="center" wrapText="1"/>
      <protection locked="0"/>
    </xf>
    <xf numFmtId="0" fontId="31" fillId="0" borderId="0" xfId="0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30" fillId="0" borderId="19" xfId="10" applyFont="1" applyFill="1" applyBorder="1" applyAlignment="1">
      <alignment horizontal="centerContinuous" vertical="center" wrapText="1"/>
    </xf>
    <xf numFmtId="4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5" xfId="0" applyFont="1" applyFill="1" applyBorder="1" applyAlignment="1" applyProtection="1">
      <alignment horizontal="center" vertical="center" wrapText="1"/>
      <protection locked="0"/>
    </xf>
    <xf numFmtId="2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6" xfId="0" applyFont="1" applyFill="1" applyBorder="1" applyAlignment="1" applyProtection="1">
      <alignment horizontal="center" vertical="center" wrapText="1"/>
      <protection locked="0"/>
    </xf>
    <xf numFmtId="0" fontId="29" fillId="0" borderId="3" xfId="5" applyFont="1" applyBorder="1" applyAlignment="1">
      <alignment horizontal="center" vertical="center" wrapText="1"/>
    </xf>
    <xf numFmtId="0" fontId="29" fillId="0" borderId="7" xfId="5" applyFont="1" applyBorder="1" applyAlignment="1">
      <alignment horizontal="center" vertical="center" wrapText="1"/>
    </xf>
    <xf numFmtId="2" fontId="31" fillId="0" borderId="17" xfId="0" applyNumberFormat="1" applyFont="1" applyFill="1" applyBorder="1" applyAlignment="1" applyProtection="1">
      <alignment horizontal="center" vertical="center"/>
      <protection locked="0"/>
    </xf>
    <xf numFmtId="0" fontId="33" fillId="0" borderId="27" xfId="0" applyFont="1" applyFill="1" applyBorder="1" applyAlignment="1" applyProtection="1">
      <alignment vertical="center" wrapText="1"/>
      <protection locked="0"/>
    </xf>
    <xf numFmtId="0" fontId="33" fillId="0" borderId="26" xfId="0" applyFont="1" applyFill="1" applyBorder="1" applyAlignment="1" applyProtection="1">
      <alignment vertical="center" wrapText="1"/>
      <protection locked="0"/>
    </xf>
    <xf numFmtId="0" fontId="33" fillId="0" borderId="8" xfId="0" applyFont="1" applyFill="1" applyBorder="1" applyAlignment="1" applyProtection="1">
      <alignment vertical="center" wrapText="1"/>
      <protection locked="0"/>
    </xf>
    <xf numFmtId="0" fontId="31" fillId="0" borderId="15" xfId="0" applyFont="1" applyFill="1" applyBorder="1" applyAlignment="1" applyProtection="1">
      <alignment vertical="center"/>
      <protection locked="0"/>
    </xf>
    <xf numFmtId="0" fontId="31" fillId="0" borderId="31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  <protection locked="0"/>
    </xf>
    <xf numFmtId="4" fontId="31" fillId="0" borderId="41" xfId="0" applyNumberFormat="1" applyFont="1" applyFill="1" applyBorder="1" applyAlignment="1" applyProtection="1">
      <alignment horizontal="center" vertical="center"/>
      <protection locked="0"/>
    </xf>
    <xf numFmtId="0" fontId="10" fillId="0" borderId="23" xfId="15" applyFont="1" applyFill="1" applyBorder="1" applyAlignment="1">
      <alignment horizontal="left" vertical="center"/>
    </xf>
    <xf numFmtId="4" fontId="10" fillId="0" borderId="23" xfId="15" applyNumberFormat="1" applyFont="1" applyFill="1" applyBorder="1" applyAlignment="1">
      <alignment horizontal="center" vertical="center"/>
    </xf>
    <xf numFmtId="0" fontId="10" fillId="0" borderId="23" xfId="15" applyFont="1" applyFill="1" applyBorder="1" applyAlignment="1">
      <alignment horizontal="center" vertical="center"/>
    </xf>
    <xf numFmtId="0" fontId="9" fillId="0" borderId="32" xfId="1" applyFont="1" applyFill="1" applyBorder="1" applyAlignment="1" applyProtection="1">
      <alignment horizontal="center" vertical="center" wrapText="1"/>
      <protection locked="0"/>
    </xf>
    <xf numFmtId="0" fontId="10" fillId="0" borderId="3" xfId="15" applyFont="1" applyFill="1" applyBorder="1" applyAlignment="1">
      <alignment horizontal="left" vertical="center"/>
    </xf>
    <xf numFmtId="3" fontId="10" fillId="0" borderId="3" xfId="15" applyNumberFormat="1" applyFont="1" applyFill="1" applyBorder="1" applyAlignment="1">
      <alignment horizontal="center" vertical="center"/>
    </xf>
    <xf numFmtId="0" fontId="10" fillId="0" borderId="3" xfId="15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vertical="center" wrapText="1"/>
      <protection locked="0"/>
    </xf>
    <xf numFmtId="0" fontId="31" fillId="0" borderId="0" xfId="15" applyFont="1" applyAlignment="1">
      <alignment vertical="center"/>
    </xf>
    <xf numFmtId="0" fontId="9" fillId="0" borderId="12" xfId="15" applyFont="1" applyFill="1" applyBorder="1" applyAlignment="1">
      <alignment vertical="center"/>
    </xf>
    <xf numFmtId="0" fontId="9" fillId="0" borderId="33" xfId="15" applyFont="1" applyFill="1" applyBorder="1" applyAlignment="1">
      <alignment vertical="center"/>
    </xf>
    <xf numFmtId="0" fontId="10" fillId="0" borderId="3" xfId="15" applyFont="1" applyBorder="1" applyAlignment="1" applyProtection="1">
      <alignment horizontal="left" vertical="center" wrapText="1"/>
      <protection locked="0"/>
    </xf>
    <xf numFmtId="0" fontId="10" fillId="0" borderId="37" xfId="15" applyFont="1" applyBorder="1" applyAlignment="1" applyProtection="1">
      <alignment horizontal="left" vertical="center" wrapText="1"/>
      <protection locked="0"/>
    </xf>
    <xf numFmtId="0" fontId="3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4" xfId="15" applyFont="1" applyFill="1" applyBorder="1" applyAlignment="1">
      <alignment vertical="center" wrapText="1"/>
    </xf>
    <xf numFmtId="0" fontId="10" fillId="0" borderId="49" xfId="15" applyFont="1" applyBorder="1" applyAlignment="1" applyProtection="1">
      <alignment horizontal="right" vertical="center" wrapText="1"/>
      <protection locked="0"/>
    </xf>
    <xf numFmtId="0" fontId="10" fillId="0" borderId="49" xfId="15" applyFont="1" applyBorder="1" applyAlignment="1" applyProtection="1">
      <alignment horizontal="center" vertical="center" wrapText="1"/>
      <protection locked="0"/>
    </xf>
    <xf numFmtId="168" fontId="10" fillId="0" borderId="49" xfId="15" applyNumberFormat="1" applyFont="1" applyBorder="1" applyAlignment="1" applyProtection="1">
      <alignment horizontal="center" vertical="center" wrapText="1"/>
      <protection locked="0"/>
    </xf>
    <xf numFmtId="2" fontId="9" fillId="0" borderId="49" xfId="15" applyNumberFormat="1" applyFont="1" applyBorder="1" applyAlignment="1" applyProtection="1">
      <alignment horizontal="center" vertical="center" wrapText="1"/>
      <protection locked="0"/>
    </xf>
    <xf numFmtId="2" fontId="9" fillId="0" borderId="49" xfId="15" applyNumberFormat="1" applyFont="1" applyBorder="1" applyAlignment="1" applyProtection="1">
      <alignment vertical="center"/>
      <protection locked="0"/>
    </xf>
    <xf numFmtId="2" fontId="9" fillId="0" borderId="50" xfId="15" applyNumberFormat="1" applyFont="1" applyBorder="1" applyAlignment="1" applyProtection="1">
      <alignment vertical="center" wrapText="1"/>
      <protection locked="0"/>
    </xf>
    <xf numFmtId="0" fontId="10" fillId="0" borderId="37" xfId="15" applyFont="1" applyFill="1" applyBorder="1" applyAlignment="1">
      <alignment horizontal="left" vertical="center"/>
    </xf>
    <xf numFmtId="169" fontId="10" fillId="0" borderId="37" xfId="15" applyNumberFormat="1" applyFont="1" applyFill="1" applyBorder="1" applyAlignment="1">
      <alignment horizontal="center" vertical="center"/>
    </xf>
    <xf numFmtId="0" fontId="10" fillId="0" borderId="37" xfId="15" applyFont="1" applyFill="1" applyBorder="1" applyAlignment="1">
      <alignment horizontal="center" vertical="center"/>
    </xf>
    <xf numFmtId="0" fontId="9" fillId="0" borderId="34" xfId="1" applyFont="1" applyFill="1" applyBorder="1" applyAlignment="1" applyProtection="1">
      <alignment horizontal="center" vertical="center" wrapText="1"/>
      <protection locked="0"/>
    </xf>
    <xf numFmtId="0" fontId="9" fillId="0" borderId="35" xfId="15" applyFont="1" applyFill="1" applyBorder="1" applyAlignment="1">
      <alignment vertical="center"/>
    </xf>
    <xf numFmtId="0" fontId="37" fillId="0" borderId="3" xfId="10" applyFont="1" applyFill="1" applyBorder="1" applyAlignment="1">
      <alignment vertical="center"/>
    </xf>
    <xf numFmtId="0" fontId="37" fillId="0" borderId="3" xfId="10" applyFont="1" applyFill="1" applyBorder="1" applyAlignment="1">
      <alignment vertical="center" wrapText="1"/>
    </xf>
    <xf numFmtId="0" fontId="32" fillId="0" borderId="0" xfId="15" applyFont="1" applyBorder="1" applyAlignment="1" applyProtection="1">
      <alignment vertical="center"/>
      <protection locked="0"/>
    </xf>
    <xf numFmtId="2" fontId="31" fillId="0" borderId="0" xfId="15" applyNumberFormat="1" applyFont="1" applyBorder="1" applyAlignment="1" applyProtection="1">
      <alignment vertical="center"/>
      <protection locked="0"/>
    </xf>
    <xf numFmtId="0" fontId="31" fillId="0" borderId="0" xfId="15" applyFont="1" applyBorder="1" applyAlignment="1" applyProtection="1">
      <alignment horizontal="left" vertical="center"/>
      <protection locked="0"/>
    </xf>
    <xf numFmtId="0" fontId="31" fillId="0" borderId="0" xfId="15" applyFont="1" applyBorder="1" applyAlignment="1" applyProtection="1">
      <alignment horizontal="center" vertical="center"/>
      <protection locked="0"/>
    </xf>
    <xf numFmtId="4" fontId="31" fillId="0" borderId="0" xfId="15" applyNumberFormat="1" applyFont="1" applyBorder="1" applyAlignment="1" applyProtection="1">
      <alignment horizontal="center" vertical="center"/>
      <protection locked="0"/>
    </xf>
    <xf numFmtId="2" fontId="32" fillId="0" borderId="0" xfId="15" applyNumberFormat="1" applyFont="1" applyBorder="1" applyAlignment="1" applyProtection="1">
      <alignment horizontal="center" vertical="center" wrapText="1"/>
      <protection locked="0"/>
    </xf>
    <xf numFmtId="4" fontId="31" fillId="0" borderId="0" xfId="15" applyNumberFormat="1" applyFont="1" applyAlignment="1">
      <alignment vertical="center"/>
    </xf>
    <xf numFmtId="0" fontId="31" fillId="0" borderId="0" xfId="15" applyFont="1" applyAlignment="1">
      <alignment horizontal="center" vertical="center"/>
    </xf>
    <xf numFmtId="4" fontId="31" fillId="0" borderId="3" xfId="15" applyNumberFormat="1" applyFont="1" applyBorder="1" applyAlignment="1">
      <alignment horizontal="center" vertical="center" wrapText="1"/>
    </xf>
    <xf numFmtId="0" fontId="31" fillId="0" borderId="3" xfId="15" applyFont="1" applyBorder="1" applyAlignment="1">
      <alignment horizontal="left" vertical="center" wrapText="1"/>
    </xf>
    <xf numFmtId="0" fontId="31" fillId="0" borderId="3" xfId="15" applyFont="1" applyBorder="1" applyAlignment="1">
      <alignment horizontal="center" vertical="center" wrapText="1"/>
    </xf>
    <xf numFmtId="4" fontId="31" fillId="0" borderId="30" xfId="15" applyNumberFormat="1" applyFont="1" applyFill="1" applyBorder="1" applyAlignment="1">
      <alignment horizontal="right" vertical="center" wrapText="1"/>
    </xf>
    <xf numFmtId="4" fontId="31" fillId="0" borderId="1" xfId="15" applyNumberFormat="1" applyFont="1" applyFill="1" applyBorder="1" applyAlignment="1">
      <alignment horizontal="center" vertical="center" wrapText="1"/>
    </xf>
    <xf numFmtId="2" fontId="32" fillId="0" borderId="3" xfId="15" applyNumberFormat="1" applyFont="1" applyBorder="1" applyAlignment="1">
      <alignment horizontal="left" vertical="center" wrapText="1"/>
    </xf>
    <xf numFmtId="2" fontId="32" fillId="0" borderId="3" xfId="15" applyNumberFormat="1" applyFont="1" applyBorder="1" applyAlignment="1">
      <alignment horizontal="center" vertical="center" wrapText="1"/>
    </xf>
    <xf numFmtId="4" fontId="32" fillId="0" borderId="22" xfId="15" applyNumberFormat="1" applyFont="1" applyFill="1" applyBorder="1" applyAlignment="1">
      <alignment horizontal="right" vertical="center" wrapText="1"/>
    </xf>
    <xf numFmtId="4" fontId="31" fillId="0" borderId="22" xfId="15" applyNumberFormat="1" applyFont="1" applyFill="1" applyBorder="1" applyAlignment="1">
      <alignment horizontal="right" vertical="center" wrapText="1"/>
    </xf>
    <xf numFmtId="0" fontId="31" fillId="0" borderId="3" xfId="15" applyFont="1" applyFill="1" applyBorder="1" applyAlignment="1">
      <alignment horizontal="center" vertical="center"/>
    </xf>
    <xf numFmtId="0" fontId="31" fillId="0" borderId="3" xfId="15" applyFont="1" applyFill="1" applyBorder="1" applyAlignment="1">
      <alignment horizontal="left" vertical="center" wrapText="1"/>
    </xf>
    <xf numFmtId="4" fontId="31" fillId="0" borderId="6" xfId="15" applyNumberFormat="1" applyFont="1" applyFill="1" applyBorder="1" applyAlignment="1">
      <alignment horizontal="center" vertical="center" wrapText="1"/>
    </xf>
    <xf numFmtId="0" fontId="31" fillId="0" borderId="6" xfId="15" applyFont="1" applyFill="1" applyBorder="1" applyAlignment="1">
      <alignment horizontal="left" vertical="center" wrapText="1"/>
    </xf>
    <xf numFmtId="1" fontId="31" fillId="0" borderId="6" xfId="15" applyNumberFormat="1" applyFont="1" applyFill="1" applyBorder="1" applyAlignment="1">
      <alignment horizontal="center" vertical="center" wrapText="1"/>
    </xf>
    <xf numFmtId="4" fontId="31" fillId="0" borderId="3" xfId="15" applyNumberFormat="1" applyFont="1" applyFill="1" applyBorder="1" applyAlignment="1">
      <alignment horizontal="center" vertical="center" wrapText="1"/>
    </xf>
    <xf numFmtId="0" fontId="31" fillId="0" borderId="3" xfId="15" applyFont="1" applyFill="1" applyBorder="1" applyAlignment="1">
      <alignment horizontal="center" vertical="center" wrapText="1"/>
    </xf>
    <xf numFmtId="0" fontId="31" fillId="0" borderId="1" xfId="15" applyFont="1" applyFill="1" applyBorder="1" applyAlignment="1" applyProtection="1">
      <alignment horizontal="center" vertical="center" wrapText="1"/>
      <protection locked="0"/>
    </xf>
    <xf numFmtId="4" fontId="31" fillId="0" borderId="22" xfId="15" applyNumberFormat="1" applyFont="1" applyFill="1" applyBorder="1" applyAlignment="1" applyProtection="1">
      <alignment vertical="center" wrapText="1"/>
      <protection locked="0"/>
    </xf>
    <xf numFmtId="0" fontId="31" fillId="0" borderId="7" xfId="15" applyFont="1" applyBorder="1" applyAlignment="1">
      <alignment horizontal="left" vertical="center" wrapText="1"/>
    </xf>
    <xf numFmtId="0" fontId="31" fillId="0" borderId="3" xfId="15" applyFont="1" applyBorder="1" applyAlignment="1">
      <alignment horizontal="center" vertical="center" wrapText="1" shrinkToFit="1"/>
    </xf>
    <xf numFmtId="2" fontId="31" fillId="0" borderId="0" xfId="15" applyNumberFormat="1" applyFont="1" applyBorder="1" applyAlignment="1" applyProtection="1">
      <alignment horizontal="center" vertical="center"/>
      <protection locked="0"/>
    </xf>
    <xf numFmtId="2" fontId="31" fillId="0" borderId="0" xfId="15" applyNumberFormat="1" applyFont="1" applyBorder="1" applyAlignment="1" applyProtection="1">
      <alignment horizontal="center" vertical="center" wrapText="1"/>
      <protection locked="0"/>
    </xf>
    <xf numFmtId="4" fontId="32" fillId="0" borderId="41" xfId="0" applyNumberFormat="1" applyFont="1" applyFill="1" applyBorder="1" applyAlignment="1" applyProtection="1">
      <alignment horizontal="right" vertical="center"/>
      <protection locked="0"/>
    </xf>
    <xf numFmtId="4" fontId="32" fillId="0" borderId="9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Font="1" applyAlignment="1">
      <alignment vertical="center"/>
    </xf>
    <xf numFmtId="4" fontId="32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8" xfId="0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Border="1" applyAlignment="1">
      <alignment vertical="center"/>
    </xf>
    <xf numFmtId="4" fontId="32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1" fillId="0" borderId="40" xfId="0" applyNumberFormat="1" applyFont="1" applyFill="1" applyBorder="1" applyAlignment="1" applyProtection="1">
      <alignment horizontal="center" vertical="center"/>
      <protection locked="0"/>
    </xf>
    <xf numFmtId="4" fontId="3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0" xfId="0" applyFont="1" applyFill="1" applyBorder="1" applyAlignment="1" applyProtection="1">
      <alignment horizontal="center" vertical="center"/>
      <protection locked="0"/>
    </xf>
    <xf numFmtId="169" fontId="31" fillId="0" borderId="5" xfId="0" applyNumberFormat="1" applyFont="1" applyFill="1" applyBorder="1" applyAlignment="1" applyProtection="1">
      <alignment horizontal="center" vertical="center"/>
      <protection locked="0"/>
    </xf>
    <xf numFmtId="0" fontId="31" fillId="0" borderId="0" xfId="5" applyFont="1" applyAlignment="1">
      <alignment horizontal="left" vertical="center"/>
    </xf>
    <xf numFmtId="2" fontId="31" fillId="0" borderId="0" xfId="5" applyNumberFormat="1" applyFont="1" applyBorder="1" applyAlignment="1" applyProtection="1">
      <alignment horizontal="left" vertical="center"/>
      <protection locked="0"/>
    </xf>
    <xf numFmtId="4" fontId="39" fillId="0" borderId="3" xfId="4" applyNumberFormat="1" applyFont="1" applyBorder="1" applyAlignment="1">
      <alignment horizontal="right" vertical="center" wrapText="1"/>
    </xf>
    <xf numFmtId="0" fontId="39" fillId="0" borderId="3" xfId="3" quotePrefix="1" applyFont="1" applyBorder="1" applyAlignment="1">
      <alignment horizontal="right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165" fontId="31" fillId="0" borderId="3" xfId="16" applyFont="1" applyBorder="1" applyAlignment="1">
      <alignment horizontal="center" vertical="center" wrapText="1"/>
    </xf>
    <xf numFmtId="4" fontId="40" fillId="0" borderId="3" xfId="4" applyNumberFormat="1" applyFont="1" applyBorder="1" applyAlignment="1">
      <alignment horizontal="right" vertical="center" wrapText="1"/>
    </xf>
    <xf numFmtId="165" fontId="31" fillId="0" borderId="3" xfId="16" applyFont="1" applyBorder="1" applyAlignment="1" applyProtection="1">
      <alignment vertical="center"/>
      <protection locked="0"/>
    </xf>
    <xf numFmtId="165" fontId="32" fillId="0" borderId="3" xfId="16" applyFont="1" applyBorder="1" applyAlignment="1" applyProtection="1">
      <alignment vertical="center"/>
      <protection locked="0"/>
    </xf>
    <xf numFmtId="165" fontId="32" fillId="0" borderId="3" xfId="16" applyFont="1" applyFill="1" applyBorder="1" applyAlignment="1">
      <alignment vertical="center" wrapText="1"/>
    </xf>
    <xf numFmtId="165" fontId="32" fillId="0" borderId="3" xfId="16" applyFont="1" applyBorder="1" applyAlignment="1">
      <alignment vertical="center" wrapText="1"/>
    </xf>
    <xf numFmtId="0" fontId="40" fillId="0" borderId="3" xfId="3" quotePrefix="1" applyFont="1" applyBorder="1" applyAlignment="1">
      <alignment horizontal="left" vertical="center" wrapText="1"/>
    </xf>
    <xf numFmtId="0" fontId="31" fillId="0" borderId="0" xfId="5" applyFont="1" applyAlignment="1">
      <alignment vertical="center"/>
    </xf>
    <xf numFmtId="0" fontId="34" fillId="0" borderId="0" xfId="5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15" fillId="0" borderId="0" xfId="5" applyFont="1" applyAlignment="1">
      <alignment vertical="center"/>
    </xf>
    <xf numFmtId="0" fontId="10" fillId="0" borderId="0" xfId="5" applyFont="1" applyAlignment="1">
      <alignment horizontal="center" vertical="center"/>
    </xf>
    <xf numFmtId="4" fontId="9" fillId="0" borderId="0" xfId="5" applyNumberFormat="1" applyFont="1" applyAlignment="1">
      <alignment horizontal="right" vertical="center"/>
    </xf>
    <xf numFmtId="164" fontId="9" fillId="0" borderId="0" xfId="5" applyNumberFormat="1" applyFont="1" applyAlignment="1">
      <alignment horizontal="right" vertical="center"/>
    </xf>
    <xf numFmtId="0" fontId="9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vertical="center"/>
    </xf>
    <xf numFmtId="165" fontId="32" fillId="0" borderId="3" xfId="5" applyNumberFormat="1" applyFont="1" applyBorder="1" applyAlignment="1">
      <alignment vertical="center"/>
    </xf>
    <xf numFmtId="165" fontId="15" fillId="0" borderId="0" xfId="5" applyNumberFormat="1" applyFont="1" applyAlignment="1">
      <alignment vertical="center"/>
    </xf>
    <xf numFmtId="164" fontId="15" fillId="0" borderId="0" xfId="5" applyNumberFormat="1" applyFont="1" applyFill="1" applyAlignment="1">
      <alignment vertical="center"/>
    </xf>
    <xf numFmtId="164" fontId="9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vertical="center"/>
    </xf>
    <xf numFmtId="0" fontId="9" fillId="0" borderId="0" xfId="5" applyFont="1" applyFill="1" applyAlignment="1">
      <alignment vertical="center"/>
    </xf>
    <xf numFmtId="164" fontId="15" fillId="0" borderId="0" xfId="5" applyNumberFormat="1" applyFont="1" applyAlignment="1">
      <alignment vertical="center"/>
    </xf>
    <xf numFmtId="164" fontId="9" fillId="0" borderId="0" xfId="5" applyNumberFormat="1" applyFont="1" applyAlignment="1">
      <alignment vertical="center"/>
    </xf>
    <xf numFmtId="165" fontId="9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4" fontId="10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0" fillId="0" borderId="0" xfId="15" applyFont="1" applyAlignment="1">
      <alignment vertical="center"/>
    </xf>
    <xf numFmtId="0" fontId="15" fillId="0" borderId="0" xfId="5" applyFont="1" applyFill="1" applyAlignment="1">
      <alignment vertical="center"/>
    </xf>
    <xf numFmtId="4" fontId="15" fillId="0" borderId="0" xfId="5" applyNumberFormat="1" applyFont="1" applyFill="1" applyAlignment="1">
      <alignment vertical="center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39" xfId="3" quotePrefix="1" applyFont="1" applyBorder="1" applyAlignment="1">
      <alignment horizontal="left" vertical="center" wrapText="1"/>
    </xf>
    <xf numFmtId="0" fontId="32" fillId="0" borderId="0" xfId="15" applyFont="1" applyBorder="1" applyAlignment="1" applyProtection="1">
      <alignment horizontal="center" vertical="center"/>
      <protection locked="0"/>
    </xf>
    <xf numFmtId="0" fontId="31" fillId="0" borderId="0" xfId="15" applyFont="1" applyBorder="1" applyAlignment="1" applyProtection="1">
      <alignment horizontal="center" vertical="center"/>
      <protection locked="0"/>
    </xf>
    <xf numFmtId="0" fontId="43" fillId="0" borderId="0" xfId="15" applyFont="1" applyBorder="1" applyAlignment="1" applyProtection="1">
      <alignment vertical="center"/>
      <protection locked="0"/>
    </xf>
    <xf numFmtId="0" fontId="38" fillId="0" borderId="0" xfId="0" applyFont="1" applyAlignment="1">
      <alignment horizontal="center" vertical="center"/>
    </xf>
    <xf numFmtId="0" fontId="43" fillId="0" borderId="0" xfId="15" applyFont="1" applyBorder="1" applyAlignment="1" applyProtection="1">
      <alignment horizontal="left" vertical="center"/>
      <protection locked="0"/>
    </xf>
    <xf numFmtId="0" fontId="20" fillId="0" borderId="19" xfId="15" applyFont="1" applyFill="1" applyBorder="1" applyAlignment="1" applyProtection="1">
      <alignment horizontal="center" vertical="center" wrapText="1"/>
      <protection locked="0"/>
    </xf>
    <xf numFmtId="0" fontId="20" fillId="0" borderId="5" xfId="15" applyFont="1" applyFill="1" applyBorder="1" applyAlignment="1" applyProtection="1">
      <alignment horizontal="center" vertical="center" wrapText="1"/>
      <protection hidden="1"/>
    </xf>
    <xf numFmtId="0" fontId="20" fillId="0" borderId="5" xfId="15" applyFont="1" applyFill="1" applyBorder="1" applyAlignment="1">
      <alignment horizontal="center" vertical="center" wrapText="1"/>
    </xf>
    <xf numFmtId="0" fontId="10" fillId="0" borderId="9" xfId="15" applyFont="1" applyFill="1" applyBorder="1" applyAlignment="1" applyProtection="1">
      <alignment horizontal="center" vertical="center" wrapText="1"/>
      <protection hidden="1"/>
    </xf>
    <xf numFmtId="0" fontId="9" fillId="0" borderId="19" xfId="15" applyFont="1" applyBorder="1" applyAlignment="1" applyProtection="1">
      <alignment horizontal="center" vertical="center" wrapText="1"/>
      <protection locked="0"/>
    </xf>
    <xf numFmtId="0" fontId="9" fillId="0" borderId="5" xfId="15" applyFont="1" applyBorder="1" applyAlignment="1" applyProtection="1">
      <alignment horizontal="center" vertical="center" wrapText="1"/>
      <protection locked="0"/>
    </xf>
    <xf numFmtId="3" fontId="9" fillId="0" borderId="5" xfId="15" applyNumberFormat="1" applyFont="1" applyBorder="1" applyAlignment="1" applyProtection="1">
      <alignment horizontal="center" vertical="center" wrapText="1"/>
      <protection locked="0"/>
    </xf>
    <xf numFmtId="3" fontId="9" fillId="0" borderId="9" xfId="15" applyNumberFormat="1" applyFont="1" applyBorder="1" applyAlignment="1" applyProtection="1">
      <alignment horizontal="center" vertical="center" wrapText="1"/>
      <protection locked="0"/>
    </xf>
    <xf numFmtId="0" fontId="9" fillId="0" borderId="20" xfId="15" applyFont="1" applyBorder="1" applyAlignment="1">
      <alignment horizontal="center" vertical="center" wrapText="1"/>
    </xf>
    <xf numFmtId="0" fontId="9" fillId="0" borderId="3" xfId="15" applyFont="1" applyBorder="1" applyAlignment="1">
      <alignment vertical="top" wrapText="1"/>
    </xf>
    <xf numFmtId="0" fontId="49" fillId="0" borderId="2" xfId="15" applyFont="1" applyBorder="1" applyAlignment="1">
      <alignment vertical="center" wrapText="1"/>
    </xf>
    <xf numFmtId="0" fontId="9" fillId="0" borderId="3" xfId="15" applyFont="1" applyBorder="1" applyAlignment="1">
      <alignment horizontal="center" vertical="center" wrapText="1"/>
    </xf>
    <xf numFmtId="0" fontId="50" fillId="0" borderId="20" xfId="15" applyFont="1" applyBorder="1" applyAlignment="1">
      <alignment horizontal="center" vertical="center" wrapText="1"/>
    </xf>
    <xf numFmtId="0" fontId="10" fillId="0" borderId="3" xfId="15" applyFont="1" applyBorder="1" applyAlignment="1">
      <alignment vertical="top" wrapText="1"/>
    </xf>
    <xf numFmtId="0" fontId="49" fillId="0" borderId="3" xfId="15" applyFont="1" applyBorder="1" applyAlignment="1">
      <alignment horizontal="left" vertical="center" wrapText="1"/>
    </xf>
    <xf numFmtId="0" fontId="50" fillId="0" borderId="20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vertical="center" wrapText="1"/>
    </xf>
    <xf numFmtId="0" fontId="9" fillId="0" borderId="3" xfId="15" applyFont="1" applyFill="1" applyBorder="1" applyAlignment="1" applyProtection="1">
      <alignment vertical="center"/>
      <protection locked="0"/>
    </xf>
    <xf numFmtId="0" fontId="9" fillId="0" borderId="14" xfId="15" applyFont="1" applyFill="1" applyBorder="1" applyAlignment="1">
      <alignment horizontal="center" vertical="center" wrapText="1"/>
    </xf>
    <xf numFmtId="0" fontId="9" fillId="0" borderId="6" xfId="15" applyFont="1" applyFill="1" applyBorder="1" applyAlignment="1">
      <alignment vertical="top" wrapText="1"/>
    </xf>
    <xf numFmtId="0" fontId="9" fillId="0" borderId="16" xfId="15" applyFont="1" applyFill="1" applyBorder="1" applyAlignment="1">
      <alignment vertical="center" wrapText="1"/>
    </xf>
    <xf numFmtId="0" fontId="9" fillId="0" borderId="2" xfId="15" applyFont="1" applyBorder="1" applyAlignment="1">
      <alignment horizontal="left" vertical="center" wrapText="1"/>
    </xf>
    <xf numFmtId="0" fontId="9" fillId="0" borderId="20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vertical="top" wrapText="1"/>
    </xf>
    <xf numFmtId="0" fontId="19" fillId="0" borderId="2" xfId="15" applyFont="1" applyFill="1" applyBorder="1" applyAlignment="1">
      <alignment horizontal="left" vertical="center" wrapText="1"/>
    </xf>
    <xf numFmtId="0" fontId="9" fillId="0" borderId="3" xfId="15" applyFont="1" applyFill="1" applyBorder="1" applyAlignment="1">
      <alignment horizontal="left" vertical="center" wrapText="1"/>
    </xf>
    <xf numFmtId="0" fontId="19" fillId="0" borderId="3" xfId="15" applyFont="1" applyFill="1" applyBorder="1" applyAlignment="1" applyProtection="1">
      <alignment horizontal="left" vertical="top" wrapText="1"/>
      <protection locked="0"/>
    </xf>
    <xf numFmtId="0" fontId="9" fillId="0" borderId="3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 applyProtection="1">
      <alignment horizontal="left" vertical="top" wrapText="1"/>
      <protection locked="0"/>
    </xf>
    <xf numFmtId="0" fontId="9" fillId="0" borderId="3" xfId="15" applyFont="1" applyFill="1" applyBorder="1" applyAlignment="1" applyProtection="1">
      <alignment horizontal="center" vertical="center" wrapText="1"/>
      <protection locked="0"/>
    </xf>
    <xf numFmtId="0" fontId="9" fillId="0" borderId="3" xfId="15" applyFont="1" applyFill="1" applyBorder="1" applyAlignment="1" applyProtection="1">
      <alignment horizontal="left" vertical="center" wrapText="1"/>
      <protection locked="0"/>
    </xf>
    <xf numFmtId="0" fontId="9" fillId="0" borderId="1" xfId="15" applyFont="1" applyFill="1" applyBorder="1" applyAlignment="1" applyProtection="1">
      <alignment horizontal="center" vertical="center" wrapText="1"/>
      <protection locked="0"/>
    </xf>
    <xf numFmtId="16" fontId="9" fillId="0" borderId="20" xfId="15" applyNumberFormat="1" applyFont="1" applyFill="1" applyBorder="1" applyAlignment="1">
      <alignment horizontal="center" vertical="center" wrapText="1"/>
    </xf>
    <xf numFmtId="0" fontId="10" fillId="0" borderId="3" xfId="15" applyFont="1" applyFill="1" applyBorder="1" applyAlignment="1" applyProtection="1">
      <alignment horizontal="left" vertical="top"/>
      <protection locked="0"/>
    </xf>
    <xf numFmtId="0" fontId="9" fillId="0" borderId="3" xfId="15" applyFont="1" applyFill="1" applyBorder="1" applyAlignment="1" applyProtection="1">
      <alignment horizontal="center" vertical="top" wrapText="1"/>
      <protection locked="0"/>
    </xf>
    <xf numFmtId="9" fontId="9" fillId="0" borderId="3" xfId="15" applyNumberFormat="1" applyFont="1" applyBorder="1" applyAlignment="1">
      <alignment horizontal="center" vertical="center" wrapText="1"/>
    </xf>
    <xf numFmtId="3" fontId="9" fillId="0" borderId="3" xfId="15" applyNumberFormat="1" applyFont="1" applyBorder="1" applyAlignment="1">
      <alignment horizontal="center" vertical="center" wrapText="1"/>
    </xf>
    <xf numFmtId="0" fontId="9" fillId="0" borderId="13" xfId="15" applyFont="1" applyBorder="1" applyAlignment="1">
      <alignment horizontal="center" vertical="center" wrapText="1"/>
    </xf>
    <xf numFmtId="0" fontId="9" fillId="0" borderId="4" xfId="15" applyFont="1" applyBorder="1" applyAlignment="1">
      <alignment horizontal="center" vertical="center" wrapText="1"/>
    </xf>
    <xf numFmtId="0" fontId="9" fillId="0" borderId="19" xfId="15" applyFont="1" applyBorder="1" applyAlignment="1">
      <alignment horizontal="center" vertical="center" wrapText="1"/>
    </xf>
    <xf numFmtId="0" fontId="10" fillId="0" borderId="5" xfId="15" applyFont="1" applyBorder="1" applyAlignment="1">
      <alignment horizontal="left" vertical="center"/>
    </xf>
    <xf numFmtId="0" fontId="9" fillId="0" borderId="5" xfId="15" applyFont="1" applyBorder="1" applyAlignment="1">
      <alignment horizontal="left" vertical="center" wrapText="1"/>
    </xf>
    <xf numFmtId="4" fontId="31" fillId="0" borderId="5" xfId="15" applyNumberFormat="1" applyFont="1" applyBorder="1" applyAlignment="1">
      <alignment horizontal="center" vertical="center" wrapText="1"/>
    </xf>
    <xf numFmtId="0" fontId="31" fillId="0" borderId="5" xfId="15" applyFont="1" applyBorder="1" applyAlignment="1">
      <alignment horizontal="left" vertical="center" wrapText="1"/>
    </xf>
    <xf numFmtId="0" fontId="31" fillId="0" borderId="5" xfId="15" applyFont="1" applyBorder="1" applyAlignment="1">
      <alignment horizontal="center" vertical="center" wrapText="1"/>
    </xf>
    <xf numFmtId="0" fontId="9" fillId="0" borderId="5" xfId="15" applyFont="1" applyBorder="1" applyAlignment="1">
      <alignment horizontal="center" vertical="center" wrapText="1"/>
    </xf>
    <xf numFmtId="4" fontId="32" fillId="0" borderId="9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9" fillId="0" borderId="14" xfId="15" applyFont="1" applyBorder="1" applyAlignment="1">
      <alignment horizontal="center" vertical="center" wrapText="1"/>
    </xf>
    <xf numFmtId="0" fontId="9" fillId="0" borderId="6" xfId="15" applyFont="1" applyBorder="1" applyAlignment="1">
      <alignment horizontal="left" vertical="center" wrapText="1"/>
    </xf>
    <xf numFmtId="10" fontId="9" fillId="0" borderId="6" xfId="15" applyNumberFormat="1" applyFont="1" applyBorder="1" applyAlignment="1">
      <alignment horizontal="center" vertical="center" wrapText="1"/>
    </xf>
    <xf numFmtId="4" fontId="42" fillId="0" borderId="6" xfId="15" applyNumberFormat="1" applyFont="1" applyBorder="1" applyAlignment="1">
      <alignment horizontal="center" vertical="center" wrapText="1" shrinkToFit="1"/>
    </xf>
    <xf numFmtId="0" fontId="31" fillId="0" borderId="6" xfId="15" applyFont="1" applyBorder="1" applyAlignment="1">
      <alignment horizontal="left" vertical="center" wrapText="1"/>
    </xf>
    <xf numFmtId="0" fontId="31" fillId="0" borderId="6" xfId="15" applyFont="1" applyBorder="1" applyAlignment="1">
      <alignment horizontal="center" vertical="center" wrapText="1"/>
    </xf>
    <xf numFmtId="0" fontId="9" fillId="0" borderId="6" xfId="15" applyFont="1" applyBorder="1" applyAlignment="1">
      <alignment horizontal="center" vertical="center" wrapText="1" shrinkToFit="1"/>
    </xf>
    <xf numFmtId="4" fontId="31" fillId="0" borderId="51" xfId="15" applyNumberFormat="1" applyFont="1" applyFill="1" applyBorder="1" applyAlignment="1">
      <alignment horizontal="right" vertical="center" wrapText="1"/>
    </xf>
    <xf numFmtId="4" fontId="9" fillId="0" borderId="5" xfId="15" applyNumberFormat="1" applyFont="1" applyBorder="1" applyAlignment="1">
      <alignment horizontal="center" vertical="center" wrapText="1"/>
    </xf>
    <xf numFmtId="0" fontId="9" fillId="0" borderId="47" xfId="15" applyFont="1" applyBorder="1" applyAlignment="1">
      <alignment horizontal="center" vertical="center" wrapText="1"/>
    </xf>
    <xf numFmtId="0" fontId="9" fillId="0" borderId="3" xfId="15" applyFont="1" applyBorder="1" applyAlignment="1">
      <alignment horizontal="left" vertical="center" wrapText="1"/>
    </xf>
    <xf numFmtId="10" fontId="9" fillId="0" borderId="3" xfId="15" applyNumberFormat="1" applyFont="1" applyBorder="1" applyAlignment="1">
      <alignment horizontal="center" vertical="center" wrapText="1"/>
    </xf>
    <xf numFmtId="4" fontId="42" fillId="0" borderId="3" xfId="15" applyNumberFormat="1" applyFont="1" applyBorder="1" applyAlignment="1">
      <alignment horizontal="center" vertical="center" wrapText="1" shrinkToFit="1"/>
    </xf>
    <xf numFmtId="0" fontId="9" fillId="0" borderId="3" xfId="15" applyFont="1" applyBorder="1" applyAlignment="1">
      <alignment horizontal="center" vertical="center" wrapText="1" shrinkToFit="1"/>
    </xf>
    <xf numFmtId="4" fontId="31" fillId="3" borderId="22" xfId="15" applyNumberFormat="1" applyFont="1" applyFill="1" applyBorder="1" applyAlignment="1">
      <alignment horizontal="right" vertical="center" wrapText="1"/>
    </xf>
    <xf numFmtId="0" fontId="9" fillId="0" borderId="52" xfId="15" applyFont="1" applyBorder="1" applyAlignment="1">
      <alignment horizontal="center" vertical="center" wrapText="1"/>
    </xf>
    <xf numFmtId="0" fontId="9" fillId="0" borderId="7" xfId="15" applyFont="1" applyBorder="1" applyAlignment="1">
      <alignment horizontal="left" vertical="center" wrapText="1"/>
    </xf>
    <xf numFmtId="10" fontId="9" fillId="0" borderId="7" xfId="15" applyNumberFormat="1" applyFont="1" applyBorder="1" applyAlignment="1">
      <alignment horizontal="center" vertical="center" wrapText="1"/>
    </xf>
    <xf numFmtId="4" fontId="42" fillId="0" borderId="7" xfId="15" applyNumberFormat="1" applyFont="1" applyBorder="1" applyAlignment="1">
      <alignment horizontal="center" vertical="center" wrapText="1" shrinkToFit="1"/>
    </xf>
    <xf numFmtId="0" fontId="31" fillId="0" borderId="7" xfId="15" applyFont="1" applyBorder="1" applyAlignment="1">
      <alignment horizontal="center" vertical="center" wrapText="1" shrinkToFit="1"/>
    </xf>
    <xf numFmtId="0" fontId="9" fillId="0" borderId="7" xfId="15" applyFont="1" applyBorder="1" applyAlignment="1">
      <alignment horizontal="center" vertical="center" wrapText="1" shrinkToFit="1"/>
    </xf>
    <xf numFmtId="4" fontId="31" fillId="3" borderId="44" xfId="15" applyNumberFormat="1" applyFont="1" applyFill="1" applyBorder="1" applyAlignment="1">
      <alignment horizontal="right" vertical="center" wrapText="1"/>
    </xf>
    <xf numFmtId="0" fontId="51" fillId="0" borderId="0" xfId="0" applyFont="1"/>
    <xf numFmtId="4" fontId="31" fillId="0" borderId="5" xfId="15" applyNumberFormat="1" applyFont="1" applyBorder="1" applyAlignment="1">
      <alignment horizontal="center" vertical="center" wrapText="1" shrinkToFit="1"/>
    </xf>
    <xf numFmtId="0" fontId="31" fillId="0" borderId="5" xfId="15" applyFont="1" applyBorder="1" applyAlignment="1">
      <alignment horizontal="center" vertical="center" wrapText="1" shrinkToFit="1"/>
    </xf>
    <xf numFmtId="0" fontId="9" fillId="0" borderId="5" xfId="15" applyFont="1" applyBorder="1" applyAlignment="1">
      <alignment horizontal="center" vertical="center" wrapText="1" shrinkToFit="1"/>
    </xf>
    <xf numFmtId="0" fontId="10" fillId="0" borderId="0" xfId="15" applyFont="1" applyBorder="1" applyAlignment="1" applyProtection="1">
      <alignment horizontal="center" vertical="center"/>
      <protection locked="0"/>
    </xf>
    <xf numFmtId="0" fontId="31" fillId="0" borderId="0" xfId="0" applyFont="1"/>
    <xf numFmtId="4" fontId="31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vertical="center" wrapText="1" shrinkToFit="1"/>
    </xf>
    <xf numFmtId="0" fontId="31" fillId="0" borderId="53" xfId="0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vertical="center" wrapText="1" shrinkToFit="1"/>
    </xf>
    <xf numFmtId="0" fontId="31" fillId="0" borderId="20" xfId="0" applyFont="1" applyFill="1" applyBorder="1" applyAlignment="1">
      <alignment horizontal="center" vertical="center"/>
    </xf>
    <xf numFmtId="4" fontId="31" fillId="0" borderId="51" xfId="0" applyNumberFormat="1" applyFont="1" applyFill="1" applyBorder="1" applyAlignment="1">
      <alignment horizontal="center" vertical="center" wrapText="1" shrinkToFit="1"/>
    </xf>
    <xf numFmtId="0" fontId="31" fillId="0" borderId="6" xfId="0" applyFont="1" applyFill="1" applyBorder="1" applyAlignment="1">
      <alignment horizontal="center" vertical="center" wrapText="1" shrinkToFit="1"/>
    </xf>
    <xf numFmtId="0" fontId="31" fillId="0" borderId="6" xfId="0" applyFont="1" applyFill="1" applyBorder="1" applyAlignment="1">
      <alignment vertical="center" wrapText="1" shrinkToFit="1"/>
    </xf>
    <xf numFmtId="0" fontId="31" fillId="0" borderId="6" xfId="0" applyFont="1" applyFill="1" applyBorder="1" applyAlignment="1">
      <alignment vertical="center" wrapText="1"/>
    </xf>
    <xf numFmtId="0" fontId="32" fillId="0" borderId="26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3" fontId="32" fillId="0" borderId="44" xfId="0" applyNumberFormat="1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4" fontId="32" fillId="0" borderId="24" xfId="0" applyNumberFormat="1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vertical="center"/>
    </xf>
    <xf numFmtId="0" fontId="32" fillId="0" borderId="47" xfId="0" applyFont="1" applyFill="1" applyBorder="1" applyAlignment="1">
      <alignment horizontal="center" vertical="center" wrapText="1"/>
    </xf>
    <xf numFmtId="0" fontId="31" fillId="0" borderId="0" xfId="57" applyFont="1" applyAlignment="1" applyProtection="1">
      <alignment horizontal="left" vertical="center" wrapText="1"/>
    </xf>
    <xf numFmtId="0" fontId="31" fillId="0" borderId="0" xfId="57" applyFont="1" applyAlignment="1" applyProtection="1">
      <alignment horizontal="center" vertical="center"/>
    </xf>
    <xf numFmtId="0" fontId="31" fillId="0" borderId="0" xfId="15" applyFont="1" applyFill="1" applyBorder="1" applyAlignment="1" applyProtection="1">
      <alignment vertical="top" wrapText="1"/>
      <protection locked="0"/>
    </xf>
    <xf numFmtId="0" fontId="53" fillId="0" borderId="0" xfId="57" applyFont="1" applyAlignment="1" applyProtection="1">
      <alignment vertical="center" wrapText="1"/>
    </xf>
    <xf numFmtId="0" fontId="31" fillId="0" borderId="0" xfId="57" applyFont="1" applyAlignment="1" applyProtection="1">
      <alignment vertical="center"/>
    </xf>
    <xf numFmtId="0" fontId="33" fillId="0" borderId="0" xfId="57" applyFont="1" applyAlignment="1" applyProtection="1">
      <alignment vertical="center"/>
    </xf>
    <xf numFmtId="0" fontId="32" fillId="0" borderId="0" xfId="57" applyFont="1" applyAlignment="1" applyProtection="1">
      <alignment vertical="center"/>
    </xf>
    <xf numFmtId="0" fontId="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4" fontId="9" fillId="0" borderId="22" xfId="0" applyNumberFormat="1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25" fillId="0" borderId="3" xfId="0" applyNumberFormat="1" applyFont="1" applyFill="1" applyBorder="1" applyAlignment="1">
      <alignment horizontal="center" vertical="center" wrapText="1" shrinkToFit="1"/>
    </xf>
    <xf numFmtId="4" fontId="10" fillId="0" borderId="22" xfId="0" applyNumberFormat="1" applyFont="1" applyFill="1" applyBorder="1" applyAlignment="1">
      <alignment horizontal="center" vertical="center" wrapText="1" shrinkToFit="1"/>
    </xf>
    <xf numFmtId="3" fontId="9" fillId="0" borderId="22" xfId="0" applyNumberFormat="1" applyFont="1" applyFill="1" applyBorder="1" applyAlignment="1">
      <alignment horizontal="center" vertical="center" wrapText="1" shrinkToFit="1"/>
    </xf>
    <xf numFmtId="0" fontId="7" fillId="0" borderId="0" xfId="58" applyFont="1" applyFill="1" applyAlignment="1">
      <alignment vertical="center"/>
    </xf>
    <xf numFmtId="0" fontId="37" fillId="0" borderId="3" xfId="58" applyFont="1" applyFill="1" applyBorder="1" applyAlignment="1">
      <alignment vertical="center"/>
    </xf>
    <xf numFmtId="0" fontId="27" fillId="0" borderId="0" xfId="58" applyFont="1" applyFill="1" applyAlignment="1">
      <alignment vertical="center"/>
    </xf>
    <xf numFmtId="0" fontId="37" fillId="0" borderId="3" xfId="58" applyFont="1" applyFill="1" applyBorder="1" applyAlignment="1">
      <alignment vertical="center" wrapText="1"/>
    </xf>
    <xf numFmtId="0" fontId="31" fillId="0" borderId="3" xfId="5" applyFont="1" applyFill="1" applyBorder="1" applyAlignment="1">
      <alignment vertical="center" wrapText="1"/>
    </xf>
    <xf numFmtId="170" fontId="9" fillId="0" borderId="3" xfId="0" applyNumberFormat="1" applyFont="1" applyFill="1" applyBorder="1" applyAlignment="1">
      <alignment horizontal="center" vertical="center" wrapText="1" shrinkToFit="1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4" fontId="10" fillId="0" borderId="4" xfId="15" applyNumberFormat="1" applyFont="1" applyBorder="1" applyAlignment="1" applyProtection="1">
      <alignment horizontal="center" vertical="center" wrapText="1"/>
      <protection locked="0"/>
    </xf>
    <xf numFmtId="4" fontId="9" fillId="0" borderId="11" xfId="0" applyNumberFormat="1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42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167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4" fontId="9" fillId="0" borderId="4" xfId="0" applyNumberFormat="1" applyFont="1" applyFill="1" applyBorder="1" applyAlignment="1" applyProtection="1">
      <alignment horizontal="center" vertical="center"/>
      <protection locked="0"/>
    </xf>
    <xf numFmtId="4" fontId="9" fillId="0" borderId="36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4" fontId="9" fillId="0" borderId="4" xfId="15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vertical="center" wrapText="1"/>
      <protection locked="0"/>
    </xf>
    <xf numFmtId="2" fontId="9" fillId="0" borderId="36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right" vertical="center" wrapText="1"/>
      <protection locked="0"/>
    </xf>
    <xf numFmtId="167" fontId="9" fillId="0" borderId="4" xfId="0" applyNumberFormat="1" applyFont="1" applyFill="1" applyBorder="1" applyAlignment="1">
      <alignment horizontal="center" vertical="center"/>
    </xf>
    <xf numFmtId="0" fontId="10" fillId="0" borderId="4" xfId="15" applyFont="1" applyBorder="1" applyAlignment="1" applyProtection="1">
      <alignment horizontal="left" vertical="center" wrapText="1"/>
      <protection locked="0"/>
    </xf>
    <xf numFmtId="2" fontId="9" fillId="0" borderId="4" xfId="15" applyNumberFormat="1" applyFont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2" fontId="9" fillId="0" borderId="36" xfId="0" applyNumberFormat="1" applyFont="1" applyFill="1" applyBorder="1" applyAlignment="1" applyProtection="1">
      <alignment vertical="center"/>
      <protection locked="0"/>
    </xf>
    <xf numFmtId="0" fontId="9" fillId="0" borderId="4" xfId="15" applyFont="1" applyBorder="1" applyAlignment="1" applyProtection="1">
      <alignment horizontal="left" vertical="center" wrapText="1"/>
      <protection locked="0"/>
    </xf>
    <xf numFmtId="0" fontId="14" fillId="0" borderId="45" xfId="0" applyFont="1" applyFill="1" applyBorder="1" applyAlignment="1" applyProtection="1">
      <alignment vertical="center"/>
      <protection locked="0"/>
    </xf>
    <xf numFmtId="0" fontId="14" fillId="0" borderId="49" xfId="0" applyFont="1" applyFill="1" applyBorder="1" applyAlignment="1" applyProtection="1">
      <alignment vertical="top" wrapText="1"/>
      <protection locked="0"/>
    </xf>
    <xf numFmtId="4" fontId="14" fillId="0" borderId="50" xfId="0" applyNumberFormat="1" applyFont="1" applyFill="1" applyBorder="1" applyAlignment="1" applyProtection="1">
      <alignment vertical="top" wrapText="1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48" xfId="15" applyFont="1" applyFill="1" applyBorder="1" applyAlignment="1">
      <alignment vertical="center"/>
    </xf>
    <xf numFmtId="0" fontId="10" fillId="0" borderId="4" xfId="0" applyFont="1" applyFill="1" applyBorder="1" applyAlignment="1" applyProtection="1">
      <alignment vertical="center" wrapText="1"/>
      <protection locked="0"/>
    </xf>
    <xf numFmtId="166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6" xfId="0" applyNumberFormat="1" applyFont="1" applyFill="1" applyBorder="1" applyAlignment="1" applyProtection="1">
      <alignment horizontal="center" vertical="center"/>
    </xf>
    <xf numFmtId="4" fontId="9" fillId="0" borderId="4" xfId="15" applyNumberFormat="1" applyFont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right" vertical="center" wrapText="1"/>
      <protection locked="0"/>
    </xf>
    <xf numFmtId="167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vertical="center" wrapText="1"/>
      <protection locked="0"/>
    </xf>
    <xf numFmtId="166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1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 applyProtection="1">
      <alignment vertical="center"/>
      <protection locked="0"/>
    </xf>
    <xf numFmtId="167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quotePrefix="1" applyFont="1" applyFill="1" applyBorder="1" applyAlignment="1" applyProtection="1">
      <alignment horizontal="left" vertical="center" wrapText="1"/>
      <protection locked="0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31" xfId="1" applyFont="1" applyFill="1" applyBorder="1" applyAlignment="1" applyProtection="1">
      <alignment horizontal="center" vertical="center" wrapText="1"/>
      <protection locked="0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9" fillId="0" borderId="28" xfId="1" applyFont="1" applyFill="1" applyBorder="1" applyAlignment="1" applyProtection="1">
      <alignment horizontal="center" vertical="center" wrapText="1"/>
      <protection locked="0"/>
    </xf>
    <xf numFmtId="0" fontId="9" fillId="0" borderId="10" xfId="15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9" fillId="0" borderId="29" xfId="0" applyNumberFormat="1" applyFont="1" applyFill="1" applyBorder="1" applyAlignment="1" applyProtection="1">
      <alignment vertical="center"/>
      <protection locked="0"/>
    </xf>
    <xf numFmtId="4" fontId="10" fillId="0" borderId="33" xfId="0" applyNumberFormat="1" applyFont="1" applyFill="1" applyBorder="1" applyAlignment="1">
      <alignment horizontal="center" vertical="center"/>
    </xf>
    <xf numFmtId="0" fontId="9" fillId="0" borderId="20" xfId="15" applyFont="1" applyBorder="1" applyAlignment="1" applyProtection="1">
      <alignment horizontal="center" vertical="center"/>
      <protection locked="0"/>
    </xf>
    <xf numFmtId="167" fontId="10" fillId="0" borderId="3" xfId="15" applyNumberFormat="1" applyFont="1" applyBorder="1" applyAlignment="1" applyProtection="1">
      <alignment horizontal="center" vertical="center" wrapText="1"/>
      <protection locked="0"/>
    </xf>
    <xf numFmtId="4" fontId="9" fillId="0" borderId="3" xfId="15" applyNumberFormat="1" applyFont="1" applyFill="1" applyBorder="1" applyAlignment="1" applyProtection="1">
      <alignment vertical="center" wrapText="1"/>
      <protection locked="0"/>
    </xf>
    <xf numFmtId="0" fontId="9" fillId="0" borderId="3" xfId="15" applyFont="1" applyBorder="1" applyAlignment="1" applyProtection="1">
      <alignment horizontal="left" vertical="center" wrapText="1"/>
      <protection locked="0"/>
    </xf>
    <xf numFmtId="2" fontId="9" fillId="0" borderId="3" xfId="15" applyNumberFormat="1" applyFont="1" applyBorder="1" applyAlignment="1" applyProtection="1">
      <alignment horizontal="center" vertical="center" wrapText="1"/>
      <protection locked="0"/>
    </xf>
    <xf numFmtId="4" fontId="9" fillId="0" borderId="22" xfId="15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11" applyNumberFormat="1" applyFont="1" applyFill="1" applyBorder="1" applyAlignment="1">
      <alignment horizontal="center" vertical="center" wrapText="1"/>
    </xf>
    <xf numFmtId="0" fontId="9" fillId="0" borderId="21" xfId="15" applyFont="1" applyBorder="1" applyAlignment="1" applyProtection="1">
      <alignment horizontal="center" vertical="center"/>
      <protection locked="0"/>
    </xf>
    <xf numFmtId="167" fontId="10" fillId="0" borderId="37" xfId="15" applyNumberFormat="1" applyFont="1" applyBorder="1" applyAlignment="1" applyProtection="1">
      <alignment horizontal="center" vertical="center" wrapText="1"/>
      <protection locked="0"/>
    </xf>
    <xf numFmtId="0" fontId="9" fillId="0" borderId="19" xfId="15" applyFont="1" applyFill="1" applyBorder="1" applyAlignment="1">
      <alignment vertical="center"/>
    </xf>
    <xf numFmtId="4" fontId="10" fillId="0" borderId="26" xfId="15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167" fontId="10" fillId="0" borderId="27" xfId="0" applyNumberFormat="1" applyFont="1" applyFill="1" applyBorder="1" applyAlignment="1" applyProtection="1">
      <alignment horizontal="center"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42" xfId="0" applyNumberFormat="1" applyFont="1" applyFill="1" applyBorder="1" applyAlignment="1" applyProtection="1">
      <alignment horizontal="center" vertical="center"/>
      <protection locked="0"/>
    </xf>
    <xf numFmtId="0" fontId="16" fillId="0" borderId="0" xfId="10" applyFont="1" applyFill="1" applyAlignment="1">
      <alignment horizontal="center" vertical="center"/>
    </xf>
    <xf numFmtId="2" fontId="16" fillId="0" borderId="0" xfId="10" applyNumberFormat="1" applyFont="1" applyFill="1" applyAlignment="1">
      <alignment horizontal="center" vertical="center"/>
    </xf>
    <xf numFmtId="0" fontId="55" fillId="0" borderId="0" xfId="10" applyFont="1" applyFill="1" applyBorder="1" applyAlignment="1">
      <alignment horizontal="center" vertical="center" wrapText="1"/>
    </xf>
    <xf numFmtId="0" fontId="16" fillId="0" borderId="3" xfId="10" applyFont="1" applyFill="1" applyBorder="1" applyAlignment="1">
      <alignment horizontal="centerContinuous" vertical="center" wrapText="1"/>
    </xf>
    <xf numFmtId="0" fontId="16" fillId="0" borderId="3" xfId="10" applyFont="1" applyFill="1" applyBorder="1" applyAlignment="1">
      <alignment horizontal="center" vertical="center" wrapText="1"/>
    </xf>
    <xf numFmtId="0" fontId="16" fillId="0" borderId="3" xfId="10" applyNumberFormat="1" applyFont="1" applyFill="1" applyBorder="1" applyAlignment="1">
      <alignment horizontal="center" vertical="center" wrapText="1"/>
    </xf>
    <xf numFmtId="2" fontId="37" fillId="0" borderId="3" xfId="10" applyNumberFormat="1" applyFont="1" applyFill="1" applyBorder="1" applyAlignment="1">
      <alignment vertical="center"/>
    </xf>
    <xf numFmtId="4" fontId="37" fillId="0" borderId="3" xfId="10" applyNumberFormat="1" applyFont="1" applyFill="1" applyBorder="1" applyAlignment="1">
      <alignment horizontal="center" vertical="center"/>
    </xf>
    <xf numFmtId="0" fontId="37" fillId="0" borderId="3" xfId="10" applyFont="1" applyFill="1" applyBorder="1" applyAlignment="1">
      <alignment horizontal="center" vertical="center"/>
    </xf>
    <xf numFmtId="2" fontId="37" fillId="0" borderId="3" xfId="10" applyNumberFormat="1" applyFont="1" applyFill="1" applyBorder="1" applyAlignment="1">
      <alignment horizontal="center" vertical="center"/>
    </xf>
    <xf numFmtId="4" fontId="37" fillId="0" borderId="3" xfId="10" applyNumberFormat="1" applyFont="1" applyFill="1" applyBorder="1" applyAlignment="1" applyProtection="1">
      <alignment vertical="center"/>
      <protection hidden="1"/>
    </xf>
    <xf numFmtId="4" fontId="37" fillId="0" borderId="3" xfId="10" applyNumberFormat="1" applyFont="1" applyFill="1" applyBorder="1" applyAlignment="1">
      <alignment vertical="center"/>
    </xf>
    <xf numFmtId="0" fontId="16" fillId="0" borderId="3" xfId="10" applyFont="1" applyFill="1" applyBorder="1" applyAlignment="1">
      <alignment vertical="center"/>
    </xf>
    <xf numFmtId="4" fontId="16" fillId="0" borderId="3" xfId="10" applyNumberFormat="1" applyFont="1" applyFill="1" applyBorder="1" applyAlignment="1">
      <alignment vertical="center"/>
    </xf>
    <xf numFmtId="2" fontId="37" fillId="0" borderId="3" xfId="58" applyNumberFormat="1" applyFont="1" applyFill="1" applyBorder="1" applyAlignment="1">
      <alignment vertical="center"/>
    </xf>
    <xf numFmtId="4" fontId="37" fillId="0" borderId="3" xfId="58" applyNumberFormat="1" applyFont="1" applyFill="1" applyBorder="1" applyAlignment="1">
      <alignment horizontal="center" vertical="center"/>
    </xf>
    <xf numFmtId="0" fontId="37" fillId="0" borderId="3" xfId="58" applyFont="1" applyFill="1" applyBorder="1" applyAlignment="1">
      <alignment horizontal="center" vertical="center"/>
    </xf>
    <xf numFmtId="2" fontId="37" fillId="0" borderId="3" xfId="58" applyNumberFormat="1" applyFont="1" applyFill="1" applyBorder="1" applyAlignment="1">
      <alignment horizontal="center" vertical="center"/>
    </xf>
    <xf numFmtId="4" fontId="37" fillId="0" borderId="3" xfId="58" applyNumberFormat="1" applyFont="1" applyFill="1" applyBorder="1" applyAlignment="1" applyProtection="1">
      <alignment vertical="center"/>
      <protection hidden="1"/>
    </xf>
    <xf numFmtId="4" fontId="37" fillId="0" borderId="3" xfId="58" applyNumberFormat="1" applyFont="1" applyFill="1" applyBorder="1" applyAlignment="1">
      <alignment vertical="center"/>
    </xf>
    <xf numFmtId="0" fontId="16" fillId="0" borderId="3" xfId="58" applyFont="1" applyFill="1" applyBorder="1" applyAlignment="1">
      <alignment vertical="center"/>
    </xf>
    <xf numFmtId="4" fontId="16" fillId="0" borderId="3" xfId="58" applyNumberFormat="1" applyFont="1" applyFill="1" applyBorder="1" applyAlignment="1">
      <alignment vertical="center"/>
    </xf>
    <xf numFmtId="0" fontId="16" fillId="0" borderId="3" xfId="10" applyFont="1" applyFill="1" applyBorder="1" applyAlignment="1">
      <alignment vertical="center" wrapText="1"/>
    </xf>
    <xf numFmtId="0" fontId="9" fillId="0" borderId="0" xfId="15" applyFont="1" applyBorder="1" applyAlignment="1" applyProtection="1">
      <alignment horizontal="right" vertical="center"/>
      <protection locked="0"/>
    </xf>
    <xf numFmtId="2" fontId="9" fillId="0" borderId="0" xfId="15" applyNumberFormat="1" applyFont="1" applyBorder="1" applyAlignment="1" applyProtection="1">
      <alignment horizontal="center" vertical="center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9" fillId="0" borderId="2" xfId="15" applyFont="1" applyBorder="1" applyAlignment="1">
      <alignment vertical="center" wrapText="1"/>
    </xf>
    <xf numFmtId="166" fontId="31" fillId="0" borderId="6" xfId="15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Alignment="1">
      <alignment vertical="center"/>
    </xf>
    <xf numFmtId="4" fontId="24" fillId="0" borderId="0" xfId="0" applyNumberFormat="1" applyFont="1" applyAlignment="1">
      <alignment vertical="center" wrapText="1"/>
    </xf>
    <xf numFmtId="0" fontId="56" fillId="0" borderId="0" xfId="0" applyFont="1" applyFill="1" applyBorder="1" applyAlignment="1" applyProtection="1">
      <alignment vertical="center" wrapText="1"/>
      <protection locked="0"/>
    </xf>
    <xf numFmtId="0" fontId="57" fillId="0" borderId="10" xfId="0" applyFont="1" applyFill="1" applyBorder="1" applyAlignment="1" applyProtection="1">
      <alignment horizontal="left" wrapText="1"/>
      <protection locked="0"/>
    </xf>
    <xf numFmtId="167" fontId="19" fillId="0" borderId="18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0" fontId="19" fillId="0" borderId="40" xfId="0" applyFont="1" applyFill="1" applyBorder="1" applyAlignment="1" applyProtection="1">
      <alignment vertical="center"/>
      <protection locked="0"/>
    </xf>
    <xf numFmtId="2" fontId="19" fillId="0" borderId="41" xfId="0" applyNumberFormat="1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170" fontId="10" fillId="0" borderId="23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 applyProtection="1">
      <alignment vertical="center"/>
      <protection locked="0"/>
    </xf>
    <xf numFmtId="4" fontId="9" fillId="0" borderId="55" xfId="0" applyNumberFormat="1" applyFont="1" applyFill="1" applyBorder="1" applyAlignment="1" applyProtection="1">
      <alignment horizontal="center" vertical="center"/>
      <protection locked="0"/>
    </xf>
    <xf numFmtId="4" fontId="9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>
      <alignment horizontal="left" vertical="center"/>
    </xf>
    <xf numFmtId="4" fontId="9" fillId="0" borderId="3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70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2" fontId="9" fillId="0" borderId="22" xfId="0" applyNumberFormat="1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3" fontId="9" fillId="0" borderId="7" xfId="0" applyNumberFormat="1" applyFont="1" applyFill="1" applyBorder="1" applyAlignment="1">
      <alignment horizontal="left" vertical="center"/>
    </xf>
    <xf numFmtId="4" fontId="9" fillId="0" borderId="7" xfId="0" applyNumberFormat="1" applyFont="1" applyFill="1" applyBorder="1" applyAlignment="1" applyProtection="1">
      <alignment vertical="center"/>
      <protection locked="0"/>
    </xf>
    <xf numFmtId="0" fontId="9" fillId="0" borderId="7" xfId="0" applyFont="1" applyFill="1" applyBorder="1" applyAlignment="1" applyProtection="1">
      <alignment horizontal="left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2" fontId="9" fillId="0" borderId="44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3" fontId="9" fillId="0" borderId="37" xfId="0" applyNumberFormat="1" applyFont="1" applyFill="1" applyBorder="1" applyAlignment="1">
      <alignment horizontal="left" vertical="center"/>
    </xf>
    <xf numFmtId="4" fontId="9" fillId="0" borderId="37" xfId="0" applyNumberFormat="1" applyFont="1" applyFill="1" applyBorder="1" applyAlignment="1" applyProtection="1">
      <alignment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2" fontId="9" fillId="0" borderId="56" xfId="0" applyNumberFormat="1" applyFont="1" applyFill="1" applyBorder="1" applyAlignment="1" applyProtection="1">
      <alignment vertical="center"/>
      <protection locked="0"/>
    </xf>
    <xf numFmtId="0" fontId="58" fillId="0" borderId="32" xfId="0" applyFont="1" applyFill="1" applyBorder="1" applyAlignment="1" applyProtection="1">
      <alignment horizontal="left" wrapText="1"/>
      <protection locked="0"/>
    </xf>
    <xf numFmtId="3" fontId="9" fillId="0" borderId="46" xfId="0" applyNumberFormat="1" applyFont="1" applyFill="1" applyBorder="1" applyAlignment="1">
      <alignment horizontal="left" vertical="center"/>
    </xf>
    <xf numFmtId="0" fontId="9" fillId="0" borderId="43" xfId="0" applyFont="1" applyFill="1" applyBorder="1" applyAlignment="1" applyProtection="1">
      <alignment vertical="center"/>
      <protection locked="0"/>
    </xf>
    <xf numFmtId="0" fontId="9" fillId="0" borderId="23" xfId="0" applyFont="1" applyFill="1" applyBorder="1" applyAlignment="1">
      <alignment horizontal="left"/>
    </xf>
    <xf numFmtId="2" fontId="9" fillId="0" borderId="3" xfId="0" applyNumberFormat="1" applyFont="1" applyFill="1" applyBorder="1" applyAlignment="1" applyProtection="1">
      <alignment horizontal="center" vertical="center"/>
      <protection locked="0"/>
    </xf>
    <xf numFmtId="3" fontId="9" fillId="0" borderId="3" xfId="0" applyNumberFormat="1" applyFont="1" applyFill="1" applyBorder="1" applyAlignment="1">
      <alignment horizontal="left" vertical="center"/>
    </xf>
    <xf numFmtId="0" fontId="9" fillId="0" borderId="37" xfId="0" applyFont="1" applyFill="1" applyBorder="1" applyAlignment="1" applyProtection="1">
      <alignment horizontal="left" vertical="center" wrapText="1"/>
      <protection locked="0"/>
    </xf>
    <xf numFmtId="2" fontId="9" fillId="0" borderId="37" xfId="0" applyNumberFormat="1" applyFont="1" applyFill="1" applyBorder="1" applyAlignment="1" applyProtection="1">
      <alignment horizontal="center" vertical="center"/>
      <protection locked="0"/>
    </xf>
    <xf numFmtId="49" fontId="32" fillId="0" borderId="57" xfId="0" applyNumberFormat="1" applyFont="1" applyFill="1" applyBorder="1" applyAlignment="1">
      <alignment vertical="center" wrapText="1" shrinkToFit="1"/>
    </xf>
    <xf numFmtId="49" fontId="32" fillId="0" borderId="58" xfId="0" applyNumberFormat="1" applyFont="1" applyFill="1" applyBorder="1" applyAlignment="1">
      <alignment vertical="center" wrapText="1" shrinkToFit="1"/>
    </xf>
    <xf numFmtId="49" fontId="32" fillId="0" borderId="59" xfId="0" applyNumberFormat="1" applyFont="1" applyFill="1" applyBorder="1" applyAlignment="1">
      <alignment vertical="center" wrapText="1" shrinkToFit="1"/>
    </xf>
    <xf numFmtId="49" fontId="10" fillId="0" borderId="59" xfId="0" applyNumberFormat="1" applyFont="1" applyFill="1" applyBorder="1" applyAlignment="1">
      <alignment vertical="center" wrapText="1" shrinkToFit="1"/>
    </xf>
    <xf numFmtId="49" fontId="10" fillId="0" borderId="60" xfId="0" applyNumberFormat="1" applyFont="1" applyFill="1" applyBorder="1" applyAlignment="1">
      <alignment vertical="center" wrapText="1" shrinkToFit="1"/>
    </xf>
    <xf numFmtId="4" fontId="10" fillId="0" borderId="56" xfId="0" applyNumberFormat="1" applyFont="1" applyFill="1" applyBorder="1" applyAlignment="1">
      <alignment horizontal="center" vertical="center" wrapText="1" shrinkToFit="1"/>
    </xf>
    <xf numFmtId="0" fontId="39" fillId="0" borderId="3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2" fontId="10" fillId="0" borderId="0" xfId="13" applyNumberFormat="1" applyFont="1" applyBorder="1" applyAlignment="1" applyProtection="1">
      <alignment horizontal="center" vertical="center" wrapText="1"/>
      <protection locked="0"/>
    </xf>
    <xf numFmtId="0" fontId="10" fillId="0" borderId="0" xfId="13" applyFont="1" applyBorder="1" applyAlignment="1" applyProtection="1">
      <alignment horizontal="center" vertical="center" wrapText="1"/>
      <protection locked="0"/>
    </xf>
    <xf numFmtId="0" fontId="9" fillId="0" borderId="1" xfId="5" applyFont="1" applyBorder="1" applyAlignment="1">
      <alignment horizontal="center" vertical="center" wrapText="1"/>
    </xf>
    <xf numFmtId="0" fontId="9" fillId="0" borderId="39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9" fillId="0" borderId="0" xfId="5" applyFont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0" fontId="10" fillId="0" borderId="3" xfId="5" applyFont="1" applyBorder="1" applyAlignment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0" fillId="0" borderId="8" xfId="15" applyFont="1" applyFill="1" applyBorder="1" applyAlignment="1">
      <alignment horizontal="left" vertical="center"/>
    </xf>
    <xf numFmtId="0" fontId="10" fillId="0" borderId="27" xfId="15" applyFont="1" applyFill="1" applyBorder="1" applyAlignment="1">
      <alignment horizontal="left" vertical="center"/>
    </xf>
    <xf numFmtId="0" fontId="10" fillId="0" borderId="18" xfId="15" applyFont="1" applyFill="1" applyBorder="1" applyAlignment="1">
      <alignment horizontal="left" vertical="center"/>
    </xf>
    <xf numFmtId="0" fontId="9" fillId="0" borderId="8" xfId="15" applyFont="1" applyFill="1" applyBorder="1" applyAlignment="1">
      <alignment horizontal="left" vertical="center" wrapText="1"/>
    </xf>
    <xf numFmtId="0" fontId="9" fillId="0" borderId="27" xfId="15" applyFont="1" applyFill="1" applyBorder="1" applyAlignment="1">
      <alignment horizontal="left" vertical="center" wrapText="1"/>
    </xf>
    <xf numFmtId="0" fontId="9" fillId="0" borderId="18" xfId="15" applyFont="1" applyFill="1" applyBorder="1" applyAlignment="1">
      <alignment horizontal="left" vertical="center" wrapText="1"/>
    </xf>
    <xf numFmtId="166" fontId="9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Fill="1" applyBorder="1" applyAlignment="1">
      <alignment vertical="center" wrapText="1"/>
    </xf>
    <xf numFmtId="0" fontId="10" fillId="0" borderId="10" xfId="15" applyFont="1" applyFill="1" applyBorder="1" applyAlignment="1">
      <alignment horizontal="center" vertical="center" wrapText="1"/>
    </xf>
    <xf numFmtId="0" fontId="10" fillId="0" borderId="27" xfId="15" applyFont="1" applyFill="1" applyBorder="1" applyAlignment="1">
      <alignment horizontal="center" vertical="center" wrapText="1"/>
    </xf>
    <xf numFmtId="0" fontId="10" fillId="0" borderId="26" xfId="15" applyFont="1" applyFill="1" applyBorder="1" applyAlignment="1">
      <alignment horizontal="center" vertical="center" wrapText="1"/>
    </xf>
    <xf numFmtId="0" fontId="10" fillId="0" borderId="28" xfId="0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10" fillId="0" borderId="10" xfId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32" fillId="0" borderId="8" xfId="0" applyFont="1" applyFill="1" applyBorder="1" applyAlignment="1" applyProtection="1">
      <alignment horizontal="left" vertical="center" wrapText="1"/>
      <protection locked="0"/>
    </xf>
    <xf numFmtId="0" fontId="32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28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  <protection locked="0"/>
    </xf>
    <xf numFmtId="0" fontId="32" fillId="0" borderId="27" xfId="0" applyFont="1" applyFill="1" applyBorder="1" applyAlignment="1" applyProtection="1">
      <alignment horizontal="center" vertical="center" wrapText="1"/>
      <protection locked="0"/>
    </xf>
    <xf numFmtId="0" fontId="32" fillId="0" borderId="26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2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29" fillId="0" borderId="10" xfId="0" applyFont="1" applyFill="1" applyBorder="1" applyAlignment="1" applyProtection="1">
      <alignment horizontal="center" vertical="center" wrapText="1"/>
      <protection locked="0"/>
    </xf>
    <xf numFmtId="0" fontId="29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3" xfId="10" applyFont="1" applyFill="1" applyBorder="1" applyAlignment="1">
      <alignment horizontal="center" vertical="center" wrapText="1"/>
    </xf>
    <xf numFmtId="0" fontId="10" fillId="0" borderId="0" xfId="15" applyFont="1" applyBorder="1" applyAlignment="1" applyProtection="1">
      <alignment horizontal="center" vertical="center"/>
      <protection locked="0"/>
    </xf>
    <xf numFmtId="2" fontId="16" fillId="0" borderId="0" xfId="10" applyNumberFormat="1" applyFont="1" applyFill="1" applyAlignment="1">
      <alignment horizontal="center" vertical="center" wrapText="1"/>
    </xf>
    <xf numFmtId="0" fontId="16" fillId="0" borderId="0" xfId="10" applyFont="1" applyFill="1" applyAlignment="1">
      <alignment horizontal="center" vertical="center" wrapText="1"/>
    </xf>
    <xf numFmtId="0" fontId="55" fillId="0" borderId="0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center"/>
    </xf>
    <xf numFmtId="0" fontId="16" fillId="0" borderId="3" xfId="58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center" vertical="center"/>
    </xf>
    <xf numFmtId="0" fontId="32" fillId="0" borderId="0" xfId="15" applyFont="1" applyBorder="1" applyAlignment="1" applyProtection="1">
      <alignment horizontal="center" vertical="center"/>
      <protection locked="0"/>
    </xf>
    <xf numFmtId="2" fontId="54" fillId="0" borderId="0" xfId="15" applyNumberFormat="1" applyFont="1" applyBorder="1" applyAlignment="1" applyProtection="1">
      <alignment horizontal="center" vertical="center" wrapText="1"/>
      <protection locked="0"/>
    </xf>
    <xf numFmtId="2" fontId="32" fillId="0" borderId="0" xfId="15" applyNumberFormat="1" applyFont="1" applyBorder="1" applyAlignment="1" applyProtection="1">
      <alignment horizontal="center" vertical="center" wrapText="1"/>
      <protection locked="0"/>
    </xf>
    <xf numFmtId="0" fontId="31" fillId="0" borderId="0" xfId="15" applyFont="1" applyFill="1" applyBorder="1" applyAlignment="1" applyProtection="1">
      <alignment horizontal="center" vertical="top" wrapText="1"/>
      <protection locked="0"/>
    </xf>
    <xf numFmtId="0" fontId="52" fillId="0" borderId="0" xfId="0" applyFont="1" applyFill="1" applyAlignment="1">
      <alignment horizontal="center" wrapText="1"/>
    </xf>
    <xf numFmtId="0" fontId="20" fillId="0" borderId="8" xfId="15" quotePrefix="1" applyFont="1" applyFill="1" applyBorder="1" applyAlignment="1" applyProtection="1">
      <alignment horizontal="center" vertical="center" wrapText="1"/>
      <protection hidden="1"/>
    </xf>
    <xf numFmtId="0" fontId="20" fillId="0" borderId="18" xfId="15" quotePrefix="1" applyFont="1" applyFill="1" applyBorder="1" applyAlignment="1" applyProtection="1">
      <alignment horizontal="center" vertical="center" wrapText="1"/>
      <protection hidden="1"/>
    </xf>
    <xf numFmtId="2" fontId="31" fillId="0" borderId="0" xfId="15" applyNumberFormat="1" applyFont="1" applyBorder="1" applyAlignment="1" applyProtection="1">
      <alignment horizontal="center" vertical="center" wrapText="1"/>
      <protection locked="0"/>
    </xf>
    <xf numFmtId="0" fontId="31" fillId="0" borderId="1" xfId="15" applyFont="1" applyFill="1" applyBorder="1" applyAlignment="1" applyProtection="1">
      <alignment horizontal="center" vertical="top" wrapText="1"/>
      <protection locked="0"/>
    </xf>
    <xf numFmtId="0" fontId="31" fillId="0" borderId="39" xfId="15" applyFont="1" applyFill="1" applyBorder="1" applyAlignment="1" applyProtection="1">
      <alignment horizontal="center" vertical="top" wrapText="1"/>
      <protection locked="0"/>
    </xf>
    <xf numFmtId="0" fontId="31" fillId="0" borderId="2" xfId="15" applyFont="1" applyFill="1" applyBorder="1" applyAlignment="1" applyProtection="1">
      <alignment horizontal="center" vertical="top" wrapText="1"/>
      <protection locked="0"/>
    </xf>
    <xf numFmtId="2" fontId="32" fillId="0" borderId="0" xfId="0" applyNumberFormat="1" applyFont="1" applyBorder="1" applyAlignment="1" applyProtection="1">
      <alignment horizontal="center" vertical="center" wrapText="1"/>
      <protection locked="0"/>
    </xf>
    <xf numFmtId="2" fontId="31" fillId="0" borderId="31" xfId="0" applyNumberFormat="1" applyFont="1" applyBorder="1" applyAlignment="1">
      <alignment horizontal="center" vertical="center" wrapText="1"/>
    </xf>
    <xf numFmtId="2" fontId="31" fillId="0" borderId="32" xfId="0" applyNumberFormat="1" applyFont="1" applyBorder="1" applyAlignment="1">
      <alignment horizontal="center" vertical="center" wrapText="1"/>
    </xf>
    <xf numFmtId="2" fontId="31" fillId="0" borderId="12" xfId="0" applyNumberFormat="1" applyFont="1" applyBorder="1" applyAlignment="1">
      <alignment horizontal="center" vertical="center" wrapText="1"/>
    </xf>
  </cellXfs>
  <cellStyles count="59">
    <cellStyle name=" 1" xfId="1"/>
    <cellStyle name=" 1 2" xfId="2"/>
    <cellStyle name="S0" xfId="38"/>
    <cellStyle name="S1" xfId="39"/>
    <cellStyle name="S11" xfId="40"/>
    <cellStyle name="S12" xfId="41"/>
    <cellStyle name="S13" xfId="3"/>
    <cellStyle name="S14" xfId="4"/>
    <cellStyle name="S15" xfId="42"/>
    <cellStyle name="S16" xfId="43"/>
    <cellStyle name="S17" xfId="44"/>
    <cellStyle name="S18" xfId="45"/>
    <cellStyle name="S19" xfId="46"/>
    <cellStyle name="S2" xfId="47"/>
    <cellStyle name="S3" xfId="48"/>
    <cellStyle name="S4" xfId="49"/>
    <cellStyle name="S5" xfId="50"/>
    <cellStyle name="S6" xfId="51"/>
    <cellStyle name="S7" xfId="52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3 2" xfId="53"/>
    <cellStyle name="Обычный 3 3" xfId="54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 7" xfId="36"/>
    <cellStyle name="Обычный_SMETA_1" xfId="10"/>
    <cellStyle name="Обычный_SMETA_1 2" xfId="58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7"/>
    <cellStyle name="Обычный_ФИЛИАЛ №4 ТВВ Лагутенкова" xfId="13"/>
    <cellStyle name="Процентный 2" xfId="14"/>
    <cellStyle name="Процентный 2 2" xfId="21"/>
    <cellStyle name="Процентный 3" xfId="37"/>
    <cellStyle name="Стиль 1" xfId="15"/>
    <cellStyle name="Финансовый 2" xfId="16"/>
    <cellStyle name="Финансовый 2 2" xfId="55"/>
    <cellStyle name="Финансовый 3" xfId="5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3;&#1091;&#1078;&#1073;&#1072;%20&#1094;&#1077;&#1085;&#1086;&#1086;&#1073;&#1088;&#1072;&#1079;&#1086;&#1074;&#1072;&#1085;&#1080;&#1103;%20&#1080;%20&#1089;&#1084;&#1077;&#1090;&#1085;&#1086;&#1075;&#1086;%20&#1085;&#1086;&#1088;&#1084;&#1080;&#1088;&#1086;&#1074;&#1072;&#1085;&#1080;&#1103;/&#1044;&#1086;&#1082;&#1091;&#1084;&#1077;&#1085;&#1090;&#1099;%20&#1057;&#1083;&#1091;&#1078;&#1073;&#1099;/&#1055;&#1088;&#1077;&#1076;&#1087;&#1088;&#1086;&#1077;&#1082;&#1090;%202017/&#1042;%20&#1088;&#1072;&#1073;&#1086;&#1090;&#1091;/&#1064;&#1040;&#1041;&#1051;&#1054;&#1053;%20&#1085;&#1072;%20&#1057;&#1052;&#1045;&#1058;&#1059;%20(&#1055;&#1048;&#105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ССР"/>
      <sheetName val=" ССР (нов)"/>
      <sheetName val="Т.с."/>
      <sheetName val="вв-выводы"/>
      <sheetName val="ООС+ТР"/>
      <sheetName val="ТР "/>
      <sheetName val="ПОЖ"/>
      <sheetName val="РДП"/>
      <sheetName val="СОГЛ"/>
      <sheetName val="Перекладка "/>
      <sheetName val="обслед"/>
      <sheetName val="шурф"/>
      <sheetName val="мониторинг"/>
      <sheetName val="экол"/>
      <sheetName val="размножение проекта"/>
    </sheetNames>
    <sheetDataSet>
      <sheetData sheetId="0"/>
      <sheetData sheetId="1">
        <row r="6">
          <cell r="A6" t="str">
            <v xml:space="preserve">на разработку проектной документации и рабочей документации на перекладку участка разводящей тепловой сети ПАО "МОЭК", расположенного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zoomScaleNormal="100" zoomScaleSheetLayoutView="100" workbookViewId="0">
      <selection activeCell="A7" sqref="A7:D7"/>
    </sheetView>
  </sheetViews>
  <sheetFormatPr defaultColWidth="9.140625" defaultRowHeight="15" x14ac:dyDescent="0.2"/>
  <cols>
    <col min="1" max="1" width="4.7109375" style="187" customWidth="1"/>
    <col min="2" max="2" width="44.85546875" style="187" customWidth="1"/>
    <col min="3" max="3" width="21.7109375" style="3" customWidth="1"/>
    <col min="4" max="4" width="21.42578125" style="187" customWidth="1"/>
    <col min="5" max="5" width="17.7109375" style="190" customWidth="1"/>
    <col min="6" max="6" width="23.85546875" style="187" customWidth="1"/>
    <col min="7" max="7" width="16.5703125" style="187" customWidth="1"/>
    <col min="8" max="16384" width="9.140625" style="187"/>
  </cols>
  <sheetData>
    <row r="1" spans="1:12" s="185" customFormat="1" ht="18" customHeight="1" x14ac:dyDescent="0.2">
      <c r="C1" s="173" t="s">
        <v>52</v>
      </c>
      <c r="E1" s="186"/>
    </row>
    <row r="2" spans="1:12" s="185" customFormat="1" ht="18" customHeight="1" x14ac:dyDescent="0.2">
      <c r="C2" s="172" t="s">
        <v>162</v>
      </c>
      <c r="E2" s="186"/>
    </row>
    <row r="3" spans="1:12" s="185" customFormat="1" ht="18" customHeight="1" x14ac:dyDescent="0.2">
      <c r="B3" s="172"/>
      <c r="C3" s="172" t="s">
        <v>163</v>
      </c>
      <c r="E3" s="186"/>
    </row>
    <row r="4" spans="1:12" x14ac:dyDescent="0.2">
      <c r="B4" s="188"/>
      <c r="C4" s="187"/>
      <c r="D4" s="189"/>
    </row>
    <row r="5" spans="1:12" x14ac:dyDescent="0.2">
      <c r="A5" s="496" t="s">
        <v>270</v>
      </c>
      <c r="B5" s="496"/>
      <c r="C5" s="496"/>
      <c r="D5" s="496"/>
    </row>
    <row r="6" spans="1:12" hidden="1" x14ac:dyDescent="0.2">
      <c r="A6" s="191"/>
      <c r="B6" s="191"/>
      <c r="C6" s="191"/>
      <c r="D6" s="191"/>
    </row>
    <row r="7" spans="1:12" s="17" customFormat="1" ht="60.75" customHeight="1" x14ac:dyDescent="0.2">
      <c r="A7" s="497" t="s">
        <v>283</v>
      </c>
      <c r="B7" s="498"/>
      <c r="C7" s="498"/>
      <c r="D7" s="498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36" x14ac:dyDescent="0.2">
      <c r="A9" s="91" t="s">
        <v>19</v>
      </c>
      <c r="B9" s="91" t="s">
        <v>53</v>
      </c>
      <c r="C9" s="91" t="s">
        <v>148</v>
      </c>
      <c r="D9" s="91" t="s">
        <v>54</v>
      </c>
    </row>
    <row r="10" spans="1:12" x14ac:dyDescent="0.2">
      <c r="A10" s="45"/>
      <c r="B10" s="45" t="s">
        <v>55</v>
      </c>
      <c r="C10" s="45"/>
      <c r="D10" s="45"/>
    </row>
    <row r="11" spans="1:12" ht="45" x14ac:dyDescent="0.2">
      <c r="A11" s="46">
        <v>1</v>
      </c>
      <c r="B11" s="20" t="s">
        <v>144</v>
      </c>
      <c r="C11" s="46" t="s">
        <v>149</v>
      </c>
      <c r="D11" s="180">
        <f>'Геол, экол, геод'!G29</f>
        <v>59560.799999999996</v>
      </c>
      <c r="F11" s="192"/>
      <c r="G11" s="189"/>
      <c r="H11" s="189"/>
      <c r="I11" s="189"/>
      <c r="J11" s="189"/>
      <c r="K11" s="189"/>
      <c r="L11" s="193"/>
    </row>
    <row r="12" spans="1:12" ht="15.75" x14ac:dyDescent="0.2">
      <c r="A12" s="194"/>
      <c r="B12" s="195" t="s">
        <v>56</v>
      </c>
      <c r="C12" s="195"/>
      <c r="D12" s="196">
        <f>D11</f>
        <v>59560.799999999996</v>
      </c>
      <c r="E12" s="187"/>
    </row>
    <row r="13" spans="1:12" ht="15.75" x14ac:dyDescent="0.2">
      <c r="A13" s="46"/>
      <c r="B13" s="45" t="s">
        <v>57</v>
      </c>
      <c r="C13" s="46"/>
      <c r="D13" s="181"/>
      <c r="E13" s="189"/>
      <c r="F13" s="189"/>
      <c r="G13" s="506"/>
      <c r="H13" s="506"/>
      <c r="I13" s="506"/>
      <c r="J13" s="506"/>
    </row>
    <row r="14" spans="1:12" ht="15.75" x14ac:dyDescent="0.2">
      <c r="A14" s="46">
        <v>2</v>
      </c>
      <c r="B14" s="20" t="s">
        <v>58</v>
      </c>
      <c r="C14" s="46" t="s">
        <v>229</v>
      </c>
      <c r="D14" s="180">
        <f>Т.с.!H56</f>
        <v>147826.162824</v>
      </c>
      <c r="F14" s="192"/>
      <c r="G14" s="189"/>
      <c r="H14" s="189"/>
      <c r="I14" s="189"/>
      <c r="J14" s="189"/>
      <c r="K14" s="189"/>
      <c r="L14" s="193"/>
    </row>
    <row r="15" spans="1:12" ht="31.5" x14ac:dyDescent="0.2">
      <c r="A15" s="46">
        <v>3</v>
      </c>
      <c r="B15" s="337" t="s">
        <v>233</v>
      </c>
      <c r="C15" s="46" t="s">
        <v>150</v>
      </c>
      <c r="D15" s="180">
        <f>'оцен влиян'!G20</f>
        <v>29733.15</v>
      </c>
      <c r="F15" s="192"/>
      <c r="G15" s="189"/>
      <c r="H15" s="189"/>
      <c r="I15" s="189"/>
      <c r="J15" s="189"/>
      <c r="K15" s="189"/>
      <c r="L15" s="193"/>
    </row>
    <row r="16" spans="1:12" ht="18" customHeight="1" x14ac:dyDescent="0.2">
      <c r="A16" s="46">
        <v>4</v>
      </c>
      <c r="B16" s="21" t="s">
        <v>246</v>
      </c>
      <c r="C16" s="46" t="s">
        <v>151</v>
      </c>
      <c r="D16" s="180">
        <f>ТР!H45</f>
        <v>6622.46</v>
      </c>
      <c r="E16" s="197"/>
    </row>
    <row r="17" spans="1:8" ht="15.75" x14ac:dyDescent="0.2">
      <c r="A17" s="46">
        <v>5</v>
      </c>
      <c r="B17" s="44" t="s">
        <v>138</v>
      </c>
      <c r="C17" s="46" t="s">
        <v>152</v>
      </c>
      <c r="D17" s="180">
        <f>СОГЛ!G15</f>
        <v>13270.37817616</v>
      </c>
      <c r="E17" s="197"/>
    </row>
    <row r="18" spans="1:8" ht="15.75" hidden="1" x14ac:dyDescent="0.2">
      <c r="A18" s="46">
        <v>6</v>
      </c>
      <c r="B18" s="44" t="s">
        <v>145</v>
      </c>
      <c r="C18" s="46" t="s">
        <v>152</v>
      </c>
      <c r="D18" s="180">
        <v>0</v>
      </c>
      <c r="E18" s="197"/>
    </row>
    <row r="19" spans="1:8" ht="15.75" hidden="1" x14ac:dyDescent="0.2">
      <c r="A19" s="46">
        <v>7</v>
      </c>
      <c r="B19" s="44" t="s">
        <v>166</v>
      </c>
      <c r="C19" s="46" t="s">
        <v>165</v>
      </c>
      <c r="D19" s="180">
        <v>0</v>
      </c>
      <c r="E19" s="197"/>
    </row>
    <row r="20" spans="1:8" ht="15.75" x14ac:dyDescent="0.2">
      <c r="A20" s="46"/>
      <c r="B20" s="195" t="s">
        <v>76</v>
      </c>
      <c r="C20" s="46"/>
      <c r="D20" s="181">
        <f>D14+D15+D16+D17</f>
        <v>197452.15100016</v>
      </c>
      <c r="E20" s="197"/>
    </row>
    <row r="21" spans="1:8" s="201" customFormat="1" ht="15.75" x14ac:dyDescent="0.2">
      <c r="A21" s="176"/>
      <c r="B21" s="507" t="s">
        <v>271</v>
      </c>
      <c r="C21" s="507"/>
      <c r="D21" s="182">
        <f>D12+D20</f>
        <v>257012.95100015998</v>
      </c>
      <c r="E21" s="198"/>
      <c r="F21" s="199"/>
      <c r="G21" s="200"/>
    </row>
    <row r="22" spans="1:8" ht="15.75" x14ac:dyDescent="0.2">
      <c r="A22" s="508" t="s">
        <v>65</v>
      </c>
      <c r="B22" s="508"/>
      <c r="C22" s="508"/>
      <c r="D22" s="183">
        <f>D12</f>
        <v>59560.799999999996</v>
      </c>
      <c r="E22" s="202"/>
      <c r="F22" s="203"/>
      <c r="G22" s="204"/>
    </row>
    <row r="23" spans="1:8" s="5" customFormat="1" x14ac:dyDescent="0.2">
      <c r="D23" s="6"/>
      <c r="E23" s="7"/>
      <c r="G23" s="9"/>
      <c r="H23" s="8"/>
    </row>
    <row r="24" spans="1:8" s="5" customFormat="1" x14ac:dyDescent="0.2">
      <c r="A24" s="509" t="s">
        <v>232</v>
      </c>
      <c r="B24" s="509"/>
      <c r="C24" s="509"/>
      <c r="D24" s="509"/>
      <c r="E24" s="7"/>
      <c r="G24" s="9"/>
      <c r="H24" s="8"/>
    </row>
    <row r="25" spans="1:8" s="5" customFormat="1" x14ac:dyDescent="0.2">
      <c r="A25" s="177"/>
      <c r="B25" s="177"/>
      <c r="C25" s="177"/>
      <c r="D25" s="177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509" t="s">
        <v>262</v>
      </c>
      <c r="B27" s="509"/>
      <c r="C27" s="509"/>
      <c r="D27" s="509"/>
      <c r="E27" s="7"/>
      <c r="G27" s="9"/>
      <c r="H27" s="8"/>
    </row>
    <row r="28" spans="1:8" s="5" customFormat="1" x14ac:dyDescent="0.2">
      <c r="D28" s="6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205" customFormat="1" ht="14.25" x14ac:dyDescent="0.2">
      <c r="A30" s="505" t="s">
        <v>68</v>
      </c>
      <c r="B30" s="505"/>
      <c r="C30" s="505"/>
      <c r="D30" s="505"/>
    </row>
    <row r="31" spans="1:8" s="207" customFormat="1" ht="24" x14ac:dyDescent="0.2">
      <c r="A31" s="90" t="s">
        <v>19</v>
      </c>
      <c r="B31" s="90" t="s">
        <v>53</v>
      </c>
      <c r="C31" s="90" t="s">
        <v>79</v>
      </c>
      <c r="D31" s="90" t="s">
        <v>54</v>
      </c>
      <c r="E31" s="206"/>
    </row>
    <row r="32" spans="1:8" s="205" customFormat="1" ht="60" x14ac:dyDescent="0.2">
      <c r="A32" s="12">
        <v>1</v>
      </c>
      <c r="B32" s="213" t="s">
        <v>153</v>
      </c>
      <c r="C32" s="12">
        <v>3.93</v>
      </c>
      <c r="D32" s="184"/>
    </row>
    <row r="33" spans="1:7" s="205" customFormat="1" ht="45" hidden="1" x14ac:dyDescent="0.2">
      <c r="A33" s="12">
        <v>2</v>
      </c>
      <c r="B33" s="213" t="s">
        <v>154</v>
      </c>
      <c r="C33" s="12">
        <v>3.92</v>
      </c>
      <c r="D33" s="184"/>
    </row>
    <row r="34" spans="1:7" s="205" customFormat="1" ht="60" x14ac:dyDescent="0.2">
      <c r="A34" s="12">
        <v>2</v>
      </c>
      <c r="B34" s="213" t="s">
        <v>164</v>
      </c>
      <c r="C34" s="12">
        <v>3.5049999999999999</v>
      </c>
      <c r="D34" s="184"/>
    </row>
    <row r="35" spans="1:7" ht="15" customHeight="1" x14ac:dyDescent="0.2">
      <c r="A35" s="499" t="s">
        <v>247</v>
      </c>
      <c r="B35" s="500"/>
      <c r="C35" s="501"/>
      <c r="D35" s="178">
        <v>234073.97</v>
      </c>
      <c r="E35" s="202"/>
      <c r="F35" s="203"/>
      <c r="G35" s="204"/>
    </row>
    <row r="36" spans="1:7" ht="15" customHeight="1" x14ac:dyDescent="0.2">
      <c r="A36" s="502" t="s">
        <v>261</v>
      </c>
      <c r="B36" s="503"/>
      <c r="C36" s="504"/>
      <c r="D36" s="179">
        <f>(D14+D15+D16+D17)*C34</f>
        <v>692069.78925556072</v>
      </c>
      <c r="E36" s="202"/>
      <c r="F36" s="203"/>
      <c r="G36" s="204"/>
    </row>
    <row r="37" spans="1:7" ht="15" hidden="1" customHeight="1" x14ac:dyDescent="0.2">
      <c r="A37" s="214"/>
      <c r="B37" s="216" t="s">
        <v>167</v>
      </c>
      <c r="C37" s="215"/>
      <c r="D37" s="179">
        <v>0</v>
      </c>
      <c r="E37" s="202"/>
      <c r="F37" s="203"/>
      <c r="G37" s="204"/>
    </row>
    <row r="38" spans="1:7" s="205" customFormat="1" ht="15.75" x14ac:dyDescent="0.2">
      <c r="A38" s="175"/>
      <c r="B38" s="495" t="s">
        <v>66</v>
      </c>
      <c r="C38" s="495"/>
      <c r="D38" s="174">
        <f>D35+D36</f>
        <v>926143.7592555607</v>
      </c>
    </row>
    <row r="39" spans="1:7" s="205" customFormat="1" ht="15.75" x14ac:dyDescent="0.2">
      <c r="A39" s="175"/>
      <c r="B39" s="495" t="s">
        <v>1</v>
      </c>
      <c r="C39" s="495"/>
      <c r="D39" s="174">
        <f>D38*0.18</f>
        <v>166705.87666600093</v>
      </c>
      <c r="E39" s="448"/>
    </row>
    <row r="40" spans="1:7" s="205" customFormat="1" ht="15.75" x14ac:dyDescent="0.2">
      <c r="A40" s="175"/>
      <c r="B40" s="495" t="s">
        <v>67</v>
      </c>
      <c r="C40" s="495"/>
      <c r="D40" s="174">
        <f>D38*1.18</f>
        <v>1092849.6359215616</v>
      </c>
    </row>
    <row r="41" spans="1:7" s="20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208"/>
    </row>
    <row r="43" spans="1:7" s="209" customFormat="1" x14ac:dyDescent="0.2">
      <c r="A43" s="17"/>
      <c r="B43" s="10"/>
      <c r="C43" s="17"/>
      <c r="D43" s="10"/>
      <c r="E43" s="11"/>
      <c r="F43" s="20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210"/>
      <c r="E45" s="211"/>
    </row>
    <row r="46" spans="1:7" s="17" customFormat="1" x14ac:dyDescent="0.2">
      <c r="A46" s="1"/>
      <c r="B46" s="27"/>
      <c r="C46" s="27"/>
      <c r="D46" s="13"/>
      <c r="E46" s="211"/>
    </row>
    <row r="47" spans="1:7" s="17" customFormat="1" x14ac:dyDescent="0.2">
      <c r="A47" s="1"/>
      <c r="B47" s="27"/>
      <c r="C47" s="27"/>
      <c r="D47" s="13"/>
      <c r="E47" s="212"/>
    </row>
    <row r="48" spans="1:7" s="17" customFormat="1" x14ac:dyDescent="0.2">
      <c r="A48" s="1"/>
      <c r="B48" s="27"/>
      <c r="C48" s="27"/>
      <c r="D48" s="13"/>
      <c r="E48" s="21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3">
    <mergeCell ref="G13:J13"/>
    <mergeCell ref="B21:C21"/>
    <mergeCell ref="A22:C22"/>
    <mergeCell ref="A24:D24"/>
    <mergeCell ref="A27:D27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view="pageBreakPreview" topLeftCell="A4" zoomScale="90" zoomScaleNormal="100" zoomScaleSheetLayoutView="90" workbookViewId="0">
      <selection activeCell="A8" sqref="A8:H8"/>
    </sheetView>
  </sheetViews>
  <sheetFormatPr defaultColWidth="9.140625" defaultRowHeight="15.75" x14ac:dyDescent="0.2"/>
  <cols>
    <col min="1" max="1" width="3.85546875" style="52" customWidth="1"/>
    <col min="2" max="2" width="34.28515625" style="52" customWidth="1"/>
    <col min="3" max="3" width="12" style="56" customWidth="1"/>
    <col min="4" max="4" width="12" style="54" bestFit="1" customWidth="1"/>
    <col min="5" max="5" width="32.7109375" style="52" customWidth="1"/>
    <col min="6" max="6" width="7.28515625" style="55" customWidth="1"/>
    <col min="7" max="7" width="26.42578125" style="52" customWidth="1"/>
    <col min="8" max="8" width="16" style="60" customWidth="1"/>
    <col min="9" max="9" width="11.28515625" style="52" bestFit="1" customWidth="1"/>
    <col min="10" max="16384" width="9.140625" style="52"/>
  </cols>
  <sheetData>
    <row r="1" spans="1:8" hidden="1" x14ac:dyDescent="0.2">
      <c r="C1" s="53"/>
      <c r="G1" s="75" t="s">
        <v>18</v>
      </c>
      <c r="H1" s="74"/>
    </row>
    <row r="2" spans="1:8" hidden="1" x14ac:dyDescent="0.2">
      <c r="C2" s="53"/>
      <c r="G2" s="75" t="s">
        <v>62</v>
      </c>
      <c r="H2" s="76"/>
    </row>
    <row r="3" spans="1:8" hidden="1" x14ac:dyDescent="0.2">
      <c r="C3" s="53"/>
      <c r="G3" s="48" t="s">
        <v>72</v>
      </c>
      <c r="H3" s="76"/>
    </row>
    <row r="4" spans="1:8" s="80" customFormat="1" ht="6.75" customHeight="1" x14ac:dyDescent="0.2">
      <c r="A4" s="77"/>
      <c r="B4" s="77"/>
      <c r="C4" s="78"/>
      <c r="D4" s="77"/>
      <c r="E4" s="77"/>
      <c r="F4" s="77"/>
      <c r="G4" s="77"/>
      <c r="H4" s="79"/>
    </row>
    <row r="5" spans="1:8" ht="17.25" hidden="1" customHeight="1" x14ac:dyDescent="0.2">
      <c r="D5" s="57"/>
      <c r="F5" s="58"/>
      <c r="G5" s="59"/>
    </row>
    <row r="6" spans="1:8" ht="16.5" customHeight="1" x14ac:dyDescent="0.2">
      <c r="A6" s="544" t="s">
        <v>61</v>
      </c>
      <c r="B6" s="544"/>
      <c r="C6" s="544"/>
      <c r="D6" s="544"/>
      <c r="E6" s="544"/>
      <c r="F6" s="544"/>
      <c r="G6" s="544"/>
      <c r="H6" s="544"/>
    </row>
    <row r="7" spans="1:8" ht="16.5" customHeight="1" x14ac:dyDescent="0.2">
      <c r="A7" s="61"/>
      <c r="B7" s="61"/>
      <c r="C7" s="61"/>
      <c r="D7" s="61"/>
      <c r="E7" s="61"/>
      <c r="F7" s="61"/>
      <c r="G7" s="61"/>
      <c r="H7" s="62"/>
    </row>
    <row r="8" spans="1:8" ht="71.25" customHeight="1" x14ac:dyDescent="0.2">
      <c r="A8" s="545" t="s">
        <v>283</v>
      </c>
      <c r="B8" s="545"/>
      <c r="C8" s="545"/>
      <c r="D8" s="545"/>
      <c r="E8" s="545"/>
      <c r="F8" s="545"/>
      <c r="G8" s="545"/>
      <c r="H8" s="545"/>
    </row>
    <row r="9" spans="1:8" ht="12" customHeight="1" x14ac:dyDescent="0.2">
      <c r="A9" s="545"/>
      <c r="B9" s="545"/>
      <c r="C9" s="545"/>
      <c r="D9" s="545"/>
      <c r="E9" s="545"/>
      <c r="F9" s="545"/>
      <c r="G9" s="545"/>
      <c r="H9" s="545"/>
    </row>
    <row r="10" spans="1:8" ht="19.5" customHeight="1" x14ac:dyDescent="0.2">
      <c r="A10" s="545" t="s">
        <v>73</v>
      </c>
      <c r="B10" s="545"/>
      <c r="C10" s="545"/>
      <c r="D10" s="545"/>
      <c r="E10" s="545"/>
      <c r="F10" s="545"/>
      <c r="G10" s="545"/>
      <c r="H10" s="545"/>
    </row>
    <row r="11" spans="1:8" x14ac:dyDescent="0.2">
      <c r="A11" s="546" t="s">
        <v>129</v>
      </c>
      <c r="B11" s="546"/>
      <c r="C11" s="546"/>
      <c r="D11" s="546"/>
      <c r="E11" s="546"/>
      <c r="F11" s="546"/>
      <c r="G11" s="546"/>
      <c r="H11" s="546"/>
    </row>
    <row r="12" spans="1:8" ht="18" customHeight="1" x14ac:dyDescent="0.2">
      <c r="A12" s="546" t="s">
        <v>130</v>
      </c>
      <c r="B12" s="546"/>
      <c r="C12" s="546"/>
      <c r="D12" s="546"/>
      <c r="E12" s="546"/>
      <c r="F12" s="546"/>
      <c r="G12" s="546"/>
      <c r="H12" s="546"/>
    </row>
    <row r="13" spans="1:8" ht="9.75" customHeight="1" thickBot="1" x14ac:dyDescent="0.25">
      <c r="B13" s="63"/>
      <c r="D13" s="52"/>
    </row>
    <row r="14" spans="1:8" ht="36.75" thickBot="1" x14ac:dyDescent="0.25">
      <c r="A14" s="85" t="s">
        <v>19</v>
      </c>
      <c r="B14" s="547" t="s">
        <v>3</v>
      </c>
      <c r="C14" s="548"/>
      <c r="D14" s="86" t="s">
        <v>9</v>
      </c>
      <c r="E14" s="87" t="s">
        <v>4</v>
      </c>
      <c r="F14" s="88" t="s">
        <v>5</v>
      </c>
      <c r="G14" s="89" t="s">
        <v>0</v>
      </c>
      <c r="H14" s="86" t="s">
        <v>6</v>
      </c>
    </row>
    <row r="15" spans="1:8" ht="18" customHeight="1" thickBot="1" x14ac:dyDescent="0.25">
      <c r="A15" s="64"/>
      <c r="B15" s="541" t="s">
        <v>77</v>
      </c>
      <c r="C15" s="542"/>
      <c r="D15" s="542"/>
      <c r="E15" s="542"/>
      <c r="F15" s="542"/>
      <c r="G15" s="542"/>
      <c r="H15" s="543"/>
    </row>
    <row r="16" spans="1:8" ht="16.5" customHeight="1" thickBot="1" x14ac:dyDescent="0.25">
      <c r="A16" s="96"/>
      <c r="B16" s="95" t="s">
        <v>168</v>
      </c>
      <c r="C16" s="93"/>
      <c r="D16" s="93"/>
      <c r="E16" s="93"/>
      <c r="F16" s="93"/>
      <c r="G16" s="93"/>
      <c r="H16" s="94"/>
    </row>
    <row r="17" spans="1:14" ht="30" x14ac:dyDescent="0.2">
      <c r="A17" s="539">
        <v>1</v>
      </c>
      <c r="B17" s="344" t="s">
        <v>155</v>
      </c>
      <c r="C17" s="345">
        <v>52</v>
      </c>
      <c r="D17" s="346">
        <f>C19+C20*C17</f>
        <v>25884</v>
      </c>
      <c r="E17" s="347" t="s">
        <v>234</v>
      </c>
      <c r="F17" s="348">
        <v>1.2</v>
      </c>
      <c r="G17" s="349"/>
      <c r="H17" s="350"/>
    </row>
    <row r="18" spans="1:14" ht="30" x14ac:dyDescent="0.2">
      <c r="A18" s="540"/>
      <c r="B18" s="351" t="s">
        <v>169</v>
      </c>
      <c r="C18" s="352"/>
      <c r="D18" s="353"/>
      <c r="E18" s="351" t="s">
        <v>235</v>
      </c>
      <c r="F18" s="354">
        <v>1.1000000000000001</v>
      </c>
      <c r="G18" s="355"/>
      <c r="H18" s="356"/>
    </row>
    <row r="19" spans="1:14" ht="45" x14ac:dyDescent="0.2">
      <c r="A19" s="540"/>
      <c r="B19" s="357" t="s">
        <v>147</v>
      </c>
      <c r="C19" s="358">
        <v>8100</v>
      </c>
      <c r="D19" s="353"/>
      <c r="E19" s="351" t="s">
        <v>236</v>
      </c>
      <c r="F19" s="354">
        <v>0.35</v>
      </c>
      <c r="G19" s="359"/>
      <c r="H19" s="360"/>
    </row>
    <row r="20" spans="1:14" ht="30" x14ac:dyDescent="0.2">
      <c r="A20" s="540"/>
      <c r="B20" s="361" t="s">
        <v>12</v>
      </c>
      <c r="C20" s="362">
        <v>342</v>
      </c>
      <c r="D20" s="353"/>
      <c r="E20" s="363" t="s">
        <v>237</v>
      </c>
      <c r="F20" s="364">
        <v>1.1499999999999999</v>
      </c>
      <c r="G20" s="365"/>
      <c r="H20" s="366"/>
    </row>
    <row r="21" spans="1:14" ht="30.75" thickBot="1" x14ac:dyDescent="0.25">
      <c r="A21" s="540"/>
      <c r="B21" s="367" t="s">
        <v>170</v>
      </c>
      <c r="C21" s="345">
        <v>52</v>
      </c>
      <c r="D21" s="353"/>
      <c r="E21" s="357"/>
      <c r="F21" s="354"/>
      <c r="G21" s="341" t="s">
        <v>228</v>
      </c>
      <c r="H21" s="356">
        <f>(D17+25884*0.35)*1.2*1.1*1.15</f>
        <v>53044.081200000008</v>
      </c>
    </row>
    <row r="22" spans="1:14" s="5" customFormat="1" ht="15.75" customHeight="1" thickBot="1" x14ac:dyDescent="0.25">
      <c r="A22" s="540">
        <v>2</v>
      </c>
      <c r="B22" s="368" t="s">
        <v>250</v>
      </c>
      <c r="C22" s="368"/>
      <c r="D22" s="368"/>
      <c r="E22" s="369"/>
      <c r="F22" s="369"/>
      <c r="G22" s="339"/>
      <c r="H22" s="370"/>
      <c r="I22" s="340"/>
    </row>
    <row r="23" spans="1:14" s="30" customFormat="1" ht="13.5" thickBot="1" x14ac:dyDescent="0.25">
      <c r="A23" s="540"/>
      <c r="B23" s="450" t="s">
        <v>251</v>
      </c>
      <c r="C23" s="451"/>
      <c r="D23" s="452"/>
      <c r="E23" s="453"/>
      <c r="F23" s="454"/>
      <c r="G23" s="455"/>
      <c r="H23" s="456"/>
      <c r="I23" s="449"/>
      <c r="J23" s="33"/>
      <c r="K23" s="33"/>
      <c r="L23" s="33"/>
      <c r="M23" s="33"/>
      <c r="N23" s="33"/>
    </row>
    <row r="24" spans="1:14" s="30" customFormat="1" ht="30" x14ac:dyDescent="0.2">
      <c r="A24" s="540"/>
      <c r="B24" s="457" t="s">
        <v>252</v>
      </c>
      <c r="C24" s="458">
        <f>(2.2+1.2)*2*1.5</f>
        <v>10.200000000000001</v>
      </c>
      <c r="D24" s="459">
        <f>ROUND(C26+C24*C27,2)</f>
        <v>59000</v>
      </c>
      <c r="E24" s="344"/>
      <c r="F24" s="348"/>
      <c r="G24" s="460" t="str">
        <f>CONCATENATE(D24," * ",F25," * ",F26,"*",F27)</f>
        <v>59000 * 0,2 * 1*1,2</v>
      </c>
      <c r="H24" s="461">
        <f>ROUND(D24*F25*F26*F27,2)</f>
        <v>14160</v>
      </c>
      <c r="I24" s="449"/>
      <c r="J24" s="33"/>
      <c r="K24" s="33"/>
      <c r="L24" s="33"/>
      <c r="M24" s="33"/>
      <c r="N24" s="33"/>
    </row>
    <row r="25" spans="1:14" s="30" customFormat="1" ht="30" x14ac:dyDescent="0.2">
      <c r="A25" s="540"/>
      <c r="B25" s="462" t="s">
        <v>253</v>
      </c>
      <c r="C25" s="463"/>
      <c r="D25" s="464"/>
      <c r="E25" s="465" t="s">
        <v>254</v>
      </c>
      <c r="F25" s="466">
        <v>0.2</v>
      </c>
      <c r="G25" s="467"/>
      <c r="H25" s="468"/>
      <c r="I25" s="449"/>
      <c r="J25" s="33"/>
      <c r="K25" s="33"/>
      <c r="L25" s="33"/>
      <c r="M25" s="33"/>
      <c r="N25" s="33"/>
    </row>
    <row r="26" spans="1:14" s="30" customFormat="1" ht="30.75" thickBot="1" x14ac:dyDescent="0.25">
      <c r="A26" s="540"/>
      <c r="B26" s="469" t="s">
        <v>255</v>
      </c>
      <c r="C26" s="470">
        <v>59000</v>
      </c>
      <c r="D26" s="471"/>
      <c r="E26" s="472" t="s">
        <v>256</v>
      </c>
      <c r="F26" s="473">
        <v>1</v>
      </c>
      <c r="G26" s="474"/>
      <c r="H26" s="475"/>
      <c r="I26" s="449"/>
      <c r="J26" s="33"/>
      <c r="K26" s="33"/>
      <c r="L26" s="33"/>
      <c r="M26" s="33"/>
      <c r="N26" s="33"/>
    </row>
    <row r="27" spans="1:14" s="30" customFormat="1" ht="30.75" thickBot="1" x14ac:dyDescent="0.25">
      <c r="A27" s="540"/>
      <c r="B27" s="476" t="s">
        <v>12</v>
      </c>
      <c r="C27" s="477"/>
      <c r="D27" s="478"/>
      <c r="E27" s="347" t="s">
        <v>234</v>
      </c>
      <c r="F27" s="348">
        <v>1.2</v>
      </c>
      <c r="G27" s="479"/>
      <c r="H27" s="480"/>
      <c r="I27" s="449"/>
      <c r="J27" s="33"/>
      <c r="K27" s="33"/>
      <c r="L27" s="33"/>
      <c r="M27" s="33"/>
      <c r="N27" s="33"/>
    </row>
    <row r="28" spans="1:14" s="30" customFormat="1" thickBot="1" x14ac:dyDescent="0.3">
      <c r="A28" s="540"/>
      <c r="B28" s="481" t="s">
        <v>257</v>
      </c>
      <c r="C28" s="482"/>
      <c r="D28" s="353"/>
      <c r="E28" s="472"/>
      <c r="F28" s="473"/>
      <c r="G28" s="483"/>
      <c r="H28" s="366"/>
      <c r="I28" s="449"/>
      <c r="J28" s="33"/>
      <c r="K28" s="33"/>
      <c r="L28" s="33"/>
      <c r="M28" s="33"/>
      <c r="N28" s="33"/>
    </row>
    <row r="29" spans="1:14" s="30" customFormat="1" ht="44.25" customHeight="1" x14ac:dyDescent="0.25">
      <c r="A29" s="540"/>
      <c r="B29" s="457" t="s">
        <v>258</v>
      </c>
      <c r="C29" s="484"/>
      <c r="D29" s="459">
        <f>ROUND(C31+C29*C32,2)</f>
        <v>11000</v>
      </c>
      <c r="E29" s="344"/>
      <c r="F29" s="348"/>
      <c r="G29" s="460" t="str">
        <f>CONCATENATE(D29," * ",F31)</f>
        <v>11000 * 1</v>
      </c>
      <c r="H29" s="461">
        <f>ROUND(D29*F31,2)</f>
        <v>11000</v>
      </c>
      <c r="I29" s="449"/>
      <c r="J29" s="33"/>
      <c r="K29" s="33"/>
      <c r="L29" s="33"/>
      <c r="M29" s="33"/>
      <c r="N29" s="33"/>
    </row>
    <row r="30" spans="1:14" s="30" customFormat="1" ht="15" x14ac:dyDescent="0.2">
      <c r="A30" s="540"/>
      <c r="B30" s="469"/>
      <c r="C30" s="463"/>
      <c r="D30" s="464"/>
      <c r="E30" s="465"/>
      <c r="F30" s="485"/>
      <c r="G30" s="467"/>
      <c r="H30" s="468"/>
      <c r="I30" s="449"/>
      <c r="J30" s="33"/>
      <c r="K30" s="33"/>
      <c r="L30" s="33"/>
      <c r="M30" s="33"/>
      <c r="N30" s="33"/>
    </row>
    <row r="31" spans="1:14" s="30" customFormat="1" ht="30" x14ac:dyDescent="0.2">
      <c r="A31" s="540"/>
      <c r="B31" s="469" t="s">
        <v>259</v>
      </c>
      <c r="C31" s="486">
        <v>11000</v>
      </c>
      <c r="D31" s="464"/>
      <c r="E31" s="472" t="s">
        <v>256</v>
      </c>
      <c r="F31" s="473">
        <v>1</v>
      </c>
      <c r="G31" s="474"/>
      <c r="H31" s="475"/>
      <c r="I31" s="449"/>
      <c r="J31" s="33"/>
      <c r="K31" s="33"/>
      <c r="L31" s="33"/>
      <c r="M31" s="33"/>
      <c r="N31" s="33"/>
    </row>
    <row r="32" spans="1:14" s="30" customFormat="1" thickBot="1" x14ac:dyDescent="0.25">
      <c r="A32" s="540"/>
      <c r="B32" s="476" t="s">
        <v>12</v>
      </c>
      <c r="C32" s="477"/>
      <c r="D32" s="478"/>
      <c r="E32" s="487"/>
      <c r="F32" s="488"/>
      <c r="G32" s="479"/>
      <c r="H32" s="480"/>
      <c r="I32" s="449"/>
      <c r="J32" s="33"/>
      <c r="K32" s="33"/>
      <c r="L32" s="33"/>
      <c r="M32" s="33"/>
      <c r="N32" s="33"/>
    </row>
    <row r="33" spans="1:8" ht="18.75" customHeight="1" thickBot="1" x14ac:dyDescent="0.25">
      <c r="A33" s="97"/>
      <c r="B33" s="534" t="s">
        <v>63</v>
      </c>
      <c r="C33" s="535"/>
      <c r="D33" s="535"/>
      <c r="E33" s="535"/>
      <c r="F33" s="535"/>
      <c r="G33" s="535"/>
      <c r="H33" s="418">
        <f>H21+H24+H29</f>
        <v>78204.081200000015</v>
      </c>
    </row>
    <row r="34" spans="1:8" ht="30.75" thickBot="1" x14ac:dyDescent="0.25">
      <c r="A34" s="371"/>
      <c r="B34" s="533" t="s">
        <v>78</v>
      </c>
      <c r="C34" s="533"/>
      <c r="D34" s="533"/>
      <c r="E34" s="372" t="s">
        <v>238</v>
      </c>
      <c r="F34" s="373">
        <v>1.02</v>
      </c>
      <c r="G34" s="374" t="s">
        <v>260</v>
      </c>
      <c r="H34" s="375">
        <f>H33*F34</f>
        <v>79768.162824000014</v>
      </c>
    </row>
    <row r="35" spans="1:8" ht="16.5" thickBot="1" x14ac:dyDescent="0.25">
      <c r="A35" s="536" t="s">
        <v>13</v>
      </c>
      <c r="B35" s="537"/>
      <c r="C35" s="537"/>
      <c r="D35" s="537"/>
      <c r="E35" s="537"/>
      <c r="F35" s="537"/>
      <c r="G35" s="537"/>
      <c r="H35" s="538"/>
    </row>
    <row r="36" spans="1:8" x14ac:dyDescent="0.2">
      <c r="A36" s="526" t="s">
        <v>2</v>
      </c>
      <c r="B36" s="527"/>
      <c r="C36" s="527"/>
      <c r="D36" s="527"/>
      <c r="E36" s="527"/>
      <c r="F36" s="527"/>
      <c r="G36" s="527"/>
      <c r="H36" s="528"/>
    </row>
    <row r="37" spans="1:8" ht="16.5" thickBot="1" x14ac:dyDescent="0.25">
      <c r="A37" s="523" t="s">
        <v>125</v>
      </c>
      <c r="B37" s="524"/>
      <c r="C37" s="524"/>
      <c r="D37" s="524"/>
      <c r="E37" s="524"/>
      <c r="F37" s="524"/>
      <c r="G37" s="524"/>
      <c r="H37" s="525"/>
    </row>
    <row r="38" spans="1:8" s="47" customFormat="1" ht="15" x14ac:dyDescent="0.2">
      <c r="A38" s="376"/>
      <c r="B38" s="116" t="s">
        <v>159</v>
      </c>
      <c r="C38" s="117" t="s">
        <v>160</v>
      </c>
      <c r="D38" s="118">
        <v>5.1999999999999998E-2</v>
      </c>
      <c r="E38" s="119"/>
      <c r="F38" s="119"/>
      <c r="G38" s="120" t="s">
        <v>14</v>
      </c>
      <c r="H38" s="121"/>
    </row>
    <row r="39" spans="1:8" ht="60" x14ac:dyDescent="0.2">
      <c r="A39" s="529">
        <v>1</v>
      </c>
      <c r="B39" s="115" t="s">
        <v>156</v>
      </c>
      <c r="C39" s="115"/>
      <c r="D39" s="355">
        <v>54000</v>
      </c>
      <c r="E39" s="377"/>
      <c r="F39" s="378"/>
      <c r="G39" s="341">
        <v>54000</v>
      </c>
      <c r="H39" s="379">
        <v>54000</v>
      </c>
    </row>
    <row r="40" spans="1:8" ht="14.25" customHeight="1" x14ac:dyDescent="0.2">
      <c r="A40" s="529"/>
      <c r="B40" s="361" t="s">
        <v>7</v>
      </c>
      <c r="C40" s="380">
        <v>54000</v>
      </c>
      <c r="D40" s="355"/>
      <c r="E40" s="377"/>
      <c r="F40" s="378"/>
      <c r="G40" s="342"/>
      <c r="H40" s="379"/>
    </row>
    <row r="41" spans="1:8" ht="16.5" thickBot="1" x14ac:dyDescent="0.25">
      <c r="A41" s="529"/>
      <c r="B41" s="381" t="s">
        <v>8</v>
      </c>
      <c r="C41" s="382"/>
      <c r="D41" s="383"/>
      <c r="E41" s="384"/>
      <c r="F41" s="385"/>
      <c r="G41" s="343"/>
      <c r="H41" s="386"/>
    </row>
    <row r="42" spans="1:8" ht="21.75" customHeight="1" thickBot="1" x14ac:dyDescent="0.25">
      <c r="A42" s="387"/>
      <c r="B42" s="388" t="s">
        <v>17</v>
      </c>
      <c r="C42" s="389"/>
      <c r="D42" s="390"/>
      <c r="E42" s="391"/>
      <c r="F42" s="392"/>
      <c r="G42" s="393"/>
      <c r="H42" s="375">
        <v>54000</v>
      </c>
    </row>
    <row r="43" spans="1:8" ht="22.5" customHeight="1" thickBot="1" x14ac:dyDescent="0.25">
      <c r="A43" s="530" t="s">
        <v>10</v>
      </c>
      <c r="B43" s="531"/>
      <c r="C43" s="531"/>
      <c r="D43" s="531"/>
      <c r="E43" s="531"/>
      <c r="F43" s="531"/>
      <c r="G43" s="531"/>
      <c r="H43" s="532"/>
    </row>
    <row r="44" spans="1:8" s="47" customFormat="1" ht="61.5" customHeight="1" thickBot="1" x14ac:dyDescent="0.25">
      <c r="A44" s="520" t="s">
        <v>239</v>
      </c>
      <c r="B44" s="521"/>
      <c r="C44" s="521"/>
      <c r="D44" s="521"/>
      <c r="E44" s="521"/>
      <c r="F44" s="521"/>
      <c r="G44" s="521"/>
      <c r="H44" s="522"/>
    </row>
    <row r="45" spans="1:8" s="35" customFormat="1" ht="15" x14ac:dyDescent="0.2">
      <c r="A45" s="394"/>
      <c r="B45" s="100" t="s">
        <v>59</v>
      </c>
      <c r="C45" s="101">
        <v>52</v>
      </c>
      <c r="D45" s="102" t="s">
        <v>15</v>
      </c>
      <c r="E45" s="103"/>
      <c r="F45" s="103"/>
      <c r="G45" s="103"/>
      <c r="H45" s="110"/>
    </row>
    <row r="46" spans="1:8" s="35" customFormat="1" ht="17.25" x14ac:dyDescent="0.2">
      <c r="A46" s="395"/>
      <c r="B46" s="104" t="s">
        <v>157</v>
      </c>
      <c r="C46" s="105">
        <v>520</v>
      </c>
      <c r="D46" s="106" t="s">
        <v>158</v>
      </c>
      <c r="E46" s="107"/>
      <c r="F46" s="107"/>
      <c r="G46" s="107"/>
      <c r="H46" s="111"/>
    </row>
    <row r="47" spans="1:8" s="35" customFormat="1" ht="18" thickBot="1" x14ac:dyDescent="0.25">
      <c r="A47" s="396"/>
      <c r="B47" s="122" t="s">
        <v>157</v>
      </c>
      <c r="C47" s="123">
        <v>5.1999999999999998E-2</v>
      </c>
      <c r="D47" s="124" t="s">
        <v>16</v>
      </c>
      <c r="E47" s="125"/>
      <c r="F47" s="125"/>
      <c r="G47" s="125"/>
      <c r="H47" s="126"/>
    </row>
    <row r="48" spans="1:8" s="35" customFormat="1" ht="69" hidden="1" customHeight="1" thickBot="1" x14ac:dyDescent="0.25">
      <c r="A48" s="397"/>
      <c r="B48" s="513" t="s">
        <v>187</v>
      </c>
      <c r="C48" s="514"/>
      <c r="D48" s="515"/>
      <c r="E48" s="108"/>
      <c r="F48" s="516" t="s">
        <v>188</v>
      </c>
      <c r="G48" s="517"/>
      <c r="H48" s="518"/>
    </row>
    <row r="49" spans="1:9" x14ac:dyDescent="0.2">
      <c r="A49" s="398"/>
      <c r="B49" s="519" t="s">
        <v>80</v>
      </c>
      <c r="C49" s="519"/>
      <c r="D49" s="519"/>
      <c r="E49" s="399"/>
      <c r="F49" s="400"/>
      <c r="G49" s="401" t="s">
        <v>14</v>
      </c>
      <c r="H49" s="402"/>
    </row>
    <row r="50" spans="1:9" s="67" customFormat="1" ht="53.25" customHeight="1" x14ac:dyDescent="0.2">
      <c r="A50" s="403">
        <v>1</v>
      </c>
      <c r="B50" s="112" t="s">
        <v>240</v>
      </c>
      <c r="C50" s="404"/>
      <c r="D50" s="405">
        <v>2038</v>
      </c>
      <c r="E50" s="406" t="s">
        <v>126</v>
      </c>
      <c r="F50" s="407">
        <v>0.75</v>
      </c>
      <c r="G50" s="251" t="s">
        <v>189</v>
      </c>
      <c r="H50" s="408">
        <v>1528.5</v>
      </c>
    </row>
    <row r="51" spans="1:9" s="67" customFormat="1" ht="72.75" customHeight="1" x14ac:dyDescent="0.2">
      <c r="A51" s="403">
        <v>2</v>
      </c>
      <c r="B51" s="112" t="s">
        <v>241</v>
      </c>
      <c r="C51" s="404"/>
      <c r="D51" s="409">
        <v>8099</v>
      </c>
      <c r="E51" s="406" t="s">
        <v>126</v>
      </c>
      <c r="F51" s="407">
        <v>0.75</v>
      </c>
      <c r="G51" s="251" t="s">
        <v>190</v>
      </c>
      <c r="H51" s="408">
        <v>6074.25</v>
      </c>
    </row>
    <row r="52" spans="1:9" s="68" customFormat="1" ht="57.75" x14ac:dyDescent="0.2">
      <c r="A52" s="403">
        <v>3</v>
      </c>
      <c r="B52" s="112" t="s">
        <v>242</v>
      </c>
      <c r="C52" s="404"/>
      <c r="D52" s="405">
        <v>2038</v>
      </c>
      <c r="E52" s="406" t="s">
        <v>126</v>
      </c>
      <c r="F52" s="407">
        <v>0.75</v>
      </c>
      <c r="G52" s="251" t="s">
        <v>189</v>
      </c>
      <c r="H52" s="408">
        <v>1528.5</v>
      </c>
    </row>
    <row r="53" spans="1:9" s="68" customFormat="1" ht="29.25" x14ac:dyDescent="0.2">
      <c r="A53" s="403">
        <v>4</v>
      </c>
      <c r="B53" s="112" t="s">
        <v>243</v>
      </c>
      <c r="C53" s="404"/>
      <c r="D53" s="405">
        <v>2495</v>
      </c>
      <c r="E53" s="406" t="s">
        <v>126</v>
      </c>
      <c r="F53" s="407">
        <v>0.75</v>
      </c>
      <c r="G53" s="251" t="s">
        <v>191</v>
      </c>
      <c r="H53" s="408">
        <v>1871.25</v>
      </c>
    </row>
    <row r="54" spans="1:9" s="68" customFormat="1" ht="36.75" customHeight="1" thickBot="1" x14ac:dyDescent="0.25">
      <c r="A54" s="410">
        <v>5</v>
      </c>
      <c r="B54" s="113" t="s">
        <v>244</v>
      </c>
      <c r="C54" s="411"/>
      <c r="D54" s="405">
        <v>4074</v>
      </c>
      <c r="E54" s="406" t="s">
        <v>126</v>
      </c>
      <c r="F54" s="407">
        <v>0.75</v>
      </c>
      <c r="G54" s="251" t="s">
        <v>192</v>
      </c>
      <c r="H54" s="408">
        <v>3055.5</v>
      </c>
    </row>
    <row r="55" spans="1:9" s="83" customFormat="1" ht="24.75" customHeight="1" thickBot="1" x14ac:dyDescent="0.25">
      <c r="A55" s="412"/>
      <c r="B55" s="510" t="s">
        <v>11</v>
      </c>
      <c r="C55" s="511"/>
      <c r="D55" s="511"/>
      <c r="E55" s="511"/>
      <c r="F55" s="511"/>
      <c r="G55" s="512"/>
      <c r="H55" s="413">
        <v>14058</v>
      </c>
      <c r="I55" s="447">
        <f>H33+H42+H55</f>
        <v>146262.08120000002</v>
      </c>
    </row>
    <row r="56" spans="1:9" s="69" customFormat="1" ht="24.75" customHeight="1" thickBot="1" x14ac:dyDescent="0.25">
      <c r="A56" s="414"/>
      <c r="B56" s="415" t="s">
        <v>64</v>
      </c>
      <c r="C56" s="416"/>
      <c r="D56" s="417"/>
      <c r="E56" s="417"/>
      <c r="F56" s="417"/>
      <c r="G56" s="417"/>
      <c r="H56" s="375">
        <f>H34+H42+H55</f>
        <v>147826.162824</v>
      </c>
    </row>
    <row r="57" spans="1:9" s="69" customFormat="1" x14ac:dyDescent="0.2">
      <c r="A57" s="84"/>
      <c r="B57" s="70"/>
      <c r="C57" s="71"/>
      <c r="D57" s="70"/>
      <c r="E57" s="72"/>
      <c r="F57" s="73"/>
      <c r="G57" s="55"/>
      <c r="H57" s="74"/>
    </row>
    <row r="58" spans="1:9" s="69" customFormat="1" x14ac:dyDescent="0.2">
      <c r="A58" s="84"/>
      <c r="B58" s="70"/>
      <c r="C58" s="71"/>
      <c r="D58" s="70"/>
      <c r="E58" s="72"/>
      <c r="F58" s="73"/>
      <c r="G58" s="55"/>
      <c r="H58" s="74"/>
    </row>
    <row r="59" spans="1:9" s="69" customFormat="1" x14ac:dyDescent="0.2">
      <c r="A59" s="52"/>
      <c r="B59" s="52"/>
      <c r="C59" s="56"/>
      <c r="D59" s="54"/>
      <c r="E59" s="52"/>
      <c r="F59" s="55"/>
      <c r="G59" s="52"/>
      <c r="H59" s="60"/>
    </row>
  </sheetData>
  <mergeCells count="22">
    <mergeCell ref="A6:H6"/>
    <mergeCell ref="A8:H8"/>
    <mergeCell ref="A11:H11"/>
    <mergeCell ref="A12:H12"/>
    <mergeCell ref="B14:C14"/>
    <mergeCell ref="A9:H9"/>
    <mergeCell ref="A10:H10"/>
    <mergeCell ref="B33:G33"/>
    <mergeCell ref="A35:H35"/>
    <mergeCell ref="A17:A21"/>
    <mergeCell ref="A22:A32"/>
    <mergeCell ref="B15:H15"/>
    <mergeCell ref="A37:H37"/>
    <mergeCell ref="A36:H36"/>
    <mergeCell ref="A39:A41"/>
    <mergeCell ref="A43:H43"/>
    <mergeCell ref="B34:D34"/>
    <mergeCell ref="B55:G55"/>
    <mergeCell ref="B48:D48"/>
    <mergeCell ref="F48:H48"/>
    <mergeCell ref="B49:D49"/>
    <mergeCell ref="A44:H44"/>
  </mergeCells>
  <printOptions horizontalCentered="1"/>
  <pageMargins left="0.9055118110236221" right="0.39370078740157483" top="0.59055118110236227" bottom="0.39370078740157483" header="0.31496062992125984" footer="0.31496062992125984"/>
  <pageSetup paperSize="9" scale="62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50" zoomScaleSheetLayoutView="100" workbookViewId="0">
      <selection activeCell="A4" sqref="A4:G4"/>
    </sheetView>
  </sheetViews>
  <sheetFormatPr defaultColWidth="9.140625" defaultRowHeight="12.75" x14ac:dyDescent="0.2"/>
  <cols>
    <col min="1" max="1" width="4.85546875" style="41" customWidth="1"/>
    <col min="2" max="2" width="37" style="41" customWidth="1"/>
    <col min="3" max="3" width="20.28515625" style="41" customWidth="1"/>
    <col min="4" max="4" width="11" style="42" customWidth="1"/>
    <col min="5" max="5" width="11" style="41" customWidth="1"/>
    <col min="6" max="6" width="11" style="43" customWidth="1"/>
    <col min="7" max="7" width="14.140625" style="41" customWidth="1"/>
    <col min="8" max="8" width="9.5703125" style="39" bestFit="1" customWidth="1"/>
    <col min="9" max="9" width="9.28515625" style="39" bestFit="1" customWidth="1"/>
    <col min="10" max="16384" width="9.140625" style="39"/>
  </cols>
  <sheetData>
    <row r="1" spans="1:8" ht="46.5" customHeight="1" x14ac:dyDescent="0.2"/>
    <row r="2" spans="1:8" ht="14.25" x14ac:dyDescent="0.2">
      <c r="A2" s="550" t="s">
        <v>60</v>
      </c>
      <c r="B2" s="550"/>
      <c r="C2" s="550"/>
      <c r="D2" s="550"/>
      <c r="E2" s="550"/>
      <c r="F2" s="550"/>
      <c r="G2" s="550"/>
      <c r="H2" s="38"/>
    </row>
    <row r="3" spans="1:8" ht="14.25" x14ac:dyDescent="0.2">
      <c r="A3" s="296"/>
      <c r="B3" s="296"/>
      <c r="C3" s="296"/>
      <c r="D3" s="296"/>
      <c r="E3" s="296"/>
      <c r="F3" s="296"/>
      <c r="G3" s="296"/>
      <c r="H3" s="38"/>
    </row>
    <row r="4" spans="1:8" ht="69.75" customHeight="1" x14ac:dyDescent="0.2">
      <c r="A4" s="551" t="s">
        <v>284</v>
      </c>
      <c r="B4" s="552"/>
      <c r="C4" s="552"/>
      <c r="D4" s="552"/>
      <c r="E4" s="552"/>
      <c r="F4" s="552"/>
      <c r="G4" s="552"/>
      <c r="H4" s="40"/>
    </row>
    <row r="5" spans="1:8" ht="14.25" x14ac:dyDescent="0.2">
      <c r="A5" s="419"/>
      <c r="B5" s="419"/>
      <c r="C5" s="420"/>
      <c r="D5" s="419"/>
      <c r="E5" s="419"/>
      <c r="F5" s="419"/>
      <c r="G5" s="419"/>
    </row>
    <row r="6" spans="1:8" ht="20.25" customHeight="1" x14ac:dyDescent="0.2">
      <c r="A6" s="554" t="s">
        <v>74</v>
      </c>
      <c r="B6" s="554"/>
      <c r="C6" s="554"/>
      <c r="D6" s="554"/>
      <c r="E6" s="554"/>
      <c r="F6" s="554"/>
      <c r="G6" s="554"/>
    </row>
    <row r="7" spans="1:8" ht="33.75" customHeight="1" x14ac:dyDescent="0.2">
      <c r="A7" s="553" t="s">
        <v>69</v>
      </c>
      <c r="B7" s="553"/>
      <c r="C7" s="553"/>
      <c r="D7" s="553"/>
      <c r="E7" s="553"/>
      <c r="F7" s="553"/>
      <c r="G7" s="553"/>
    </row>
    <row r="8" spans="1:8" ht="10.5" customHeight="1" x14ac:dyDescent="0.2">
      <c r="A8" s="421"/>
      <c r="B8" s="421"/>
      <c r="C8" s="421"/>
      <c r="D8" s="421"/>
      <c r="E8" s="421"/>
      <c r="F8" s="421"/>
      <c r="G8" s="421"/>
    </row>
    <row r="9" spans="1:8" ht="85.5" x14ac:dyDescent="0.2">
      <c r="A9" s="422" t="s">
        <v>19</v>
      </c>
      <c r="B9" s="423" t="s">
        <v>20</v>
      </c>
      <c r="C9" s="423" t="s">
        <v>71</v>
      </c>
      <c r="D9" s="424" t="s">
        <v>70</v>
      </c>
      <c r="E9" s="423" t="s">
        <v>21</v>
      </c>
      <c r="F9" s="423" t="s">
        <v>22</v>
      </c>
      <c r="G9" s="423" t="s">
        <v>23</v>
      </c>
    </row>
    <row r="10" spans="1:8" ht="14.25" x14ac:dyDescent="0.2">
      <c r="A10" s="549" t="s">
        <v>24</v>
      </c>
      <c r="B10" s="549"/>
      <c r="C10" s="549"/>
      <c r="D10" s="549"/>
      <c r="E10" s="549"/>
      <c r="F10" s="549"/>
      <c r="G10" s="549"/>
    </row>
    <row r="11" spans="1:8" ht="15" x14ac:dyDescent="0.2">
      <c r="A11" s="127"/>
      <c r="B11" s="127" t="s">
        <v>25</v>
      </c>
      <c r="C11" s="127"/>
      <c r="D11" s="425"/>
      <c r="E11" s="127" t="s">
        <v>26</v>
      </c>
      <c r="F11" s="426">
        <v>52</v>
      </c>
      <c r="G11" s="127"/>
      <c r="H11" s="40"/>
    </row>
    <row r="12" spans="1:8" ht="45" x14ac:dyDescent="0.2">
      <c r="A12" s="127"/>
      <c r="B12" s="128" t="s">
        <v>27</v>
      </c>
      <c r="C12" s="127"/>
      <c r="D12" s="425"/>
      <c r="E12" s="127"/>
      <c r="F12" s="427"/>
      <c r="G12" s="127"/>
    </row>
    <row r="13" spans="1:8" ht="15" x14ac:dyDescent="0.2">
      <c r="A13" s="127"/>
      <c r="B13" s="127" t="s">
        <v>28</v>
      </c>
      <c r="C13" s="127" t="s">
        <v>29</v>
      </c>
      <c r="D13" s="425">
        <v>522</v>
      </c>
      <c r="E13" s="127"/>
      <c r="F13" s="428">
        <v>52</v>
      </c>
      <c r="G13" s="429">
        <f>D13*F13</f>
        <v>27144</v>
      </c>
    </row>
    <row r="14" spans="1:8" ht="45" x14ac:dyDescent="0.2">
      <c r="A14" s="127"/>
      <c r="B14" s="128" t="s">
        <v>30</v>
      </c>
      <c r="C14" s="127" t="s">
        <v>31</v>
      </c>
      <c r="D14" s="425">
        <v>1.1499999999999999</v>
      </c>
      <c r="E14" s="127"/>
      <c r="F14" s="427"/>
      <c r="G14" s="430">
        <f>G13*D14</f>
        <v>31215.599999999999</v>
      </c>
      <c r="H14" s="40"/>
    </row>
    <row r="15" spans="1:8" ht="15" x14ac:dyDescent="0.2">
      <c r="A15" s="127"/>
      <c r="B15" s="431" t="s">
        <v>32</v>
      </c>
      <c r="C15" s="127"/>
      <c r="D15" s="425"/>
      <c r="E15" s="127"/>
      <c r="F15" s="427"/>
      <c r="G15" s="432">
        <f>G14</f>
        <v>31215.599999999999</v>
      </c>
    </row>
    <row r="16" spans="1:8" s="333" customFormat="1" ht="14.25" x14ac:dyDescent="0.2">
      <c r="A16" s="555" t="s">
        <v>230</v>
      </c>
      <c r="B16" s="555"/>
      <c r="C16" s="555"/>
      <c r="D16" s="555"/>
      <c r="E16" s="555"/>
      <c r="F16" s="555"/>
      <c r="G16" s="555"/>
    </row>
    <row r="17" spans="1:11" s="333" customFormat="1" ht="15" x14ac:dyDescent="0.2">
      <c r="A17" s="334"/>
      <c r="B17" s="334" t="s">
        <v>25</v>
      </c>
      <c r="C17" s="334"/>
      <c r="D17" s="433"/>
      <c r="E17" s="334" t="s">
        <v>26</v>
      </c>
      <c r="F17" s="434">
        <v>52</v>
      </c>
      <c r="G17" s="334"/>
      <c r="H17" s="335"/>
    </row>
    <row r="18" spans="1:11" s="333" customFormat="1" ht="45" x14ac:dyDescent="0.2">
      <c r="A18" s="334"/>
      <c r="B18" s="336" t="s">
        <v>27</v>
      </c>
      <c r="C18" s="334"/>
      <c r="D18" s="433"/>
      <c r="E18" s="334"/>
      <c r="F18" s="435"/>
      <c r="G18" s="334"/>
    </row>
    <row r="19" spans="1:11" s="333" customFormat="1" ht="15" x14ac:dyDescent="0.2">
      <c r="A19" s="334"/>
      <c r="B19" s="334" t="s">
        <v>28</v>
      </c>
      <c r="C19" s="334" t="s">
        <v>29</v>
      </c>
      <c r="D19" s="433">
        <v>296</v>
      </c>
      <c r="E19" s="334"/>
      <c r="F19" s="436">
        <v>52</v>
      </c>
      <c r="G19" s="437">
        <f>D19*F19</f>
        <v>15392</v>
      </c>
    </row>
    <row r="20" spans="1:11" s="333" customFormat="1" ht="45" x14ac:dyDescent="0.2">
      <c r="A20" s="334"/>
      <c r="B20" s="336" t="s">
        <v>30</v>
      </c>
      <c r="C20" s="334" t="s">
        <v>31</v>
      </c>
      <c r="D20" s="433">
        <v>1.1499999999999999</v>
      </c>
      <c r="E20" s="334"/>
      <c r="F20" s="435"/>
      <c r="G20" s="438">
        <f>G19*D20</f>
        <v>17700.8</v>
      </c>
      <c r="H20" s="335"/>
    </row>
    <row r="21" spans="1:11" s="333" customFormat="1" ht="15" x14ac:dyDescent="0.2">
      <c r="A21" s="334"/>
      <c r="B21" s="439" t="s">
        <v>231</v>
      </c>
      <c r="C21" s="334"/>
      <c r="D21" s="433"/>
      <c r="E21" s="334"/>
      <c r="F21" s="435"/>
      <c r="G21" s="440">
        <f>G20</f>
        <v>17700.8</v>
      </c>
    </row>
    <row r="22" spans="1:11" ht="14.25" x14ac:dyDescent="0.2">
      <c r="A22" s="549" t="s">
        <v>142</v>
      </c>
      <c r="B22" s="549"/>
      <c r="C22" s="549"/>
      <c r="D22" s="549"/>
      <c r="E22" s="549"/>
      <c r="F22" s="549"/>
      <c r="G22" s="549"/>
    </row>
    <row r="23" spans="1:11" ht="15" x14ac:dyDescent="0.2">
      <c r="A23" s="127"/>
      <c r="B23" s="127" t="s">
        <v>25</v>
      </c>
      <c r="C23" s="127"/>
      <c r="D23" s="425"/>
      <c r="E23" s="127" t="s">
        <v>26</v>
      </c>
      <c r="F23" s="428">
        <v>52</v>
      </c>
      <c r="G23" s="127"/>
    </row>
    <row r="24" spans="1:11" ht="45" x14ac:dyDescent="0.2">
      <c r="A24" s="127"/>
      <c r="B24" s="128" t="s">
        <v>27</v>
      </c>
      <c r="C24" s="127"/>
      <c r="D24" s="425"/>
      <c r="E24" s="127"/>
      <c r="F24" s="427"/>
      <c r="G24" s="127"/>
    </row>
    <row r="25" spans="1:11" ht="15" x14ac:dyDescent="0.2">
      <c r="A25" s="127"/>
      <c r="B25" s="127" t="s">
        <v>28</v>
      </c>
      <c r="C25" s="127" t="s">
        <v>29</v>
      </c>
      <c r="D25" s="425">
        <v>178</v>
      </c>
      <c r="E25" s="127"/>
      <c r="F25" s="428">
        <v>52</v>
      </c>
      <c r="G25" s="429">
        <f>D25*F25</f>
        <v>9256</v>
      </c>
    </row>
    <row r="26" spans="1:11" ht="45" x14ac:dyDescent="0.2">
      <c r="A26" s="127"/>
      <c r="B26" s="128" t="s">
        <v>30</v>
      </c>
      <c r="C26" s="127" t="s">
        <v>31</v>
      </c>
      <c r="D26" s="425">
        <v>1.1499999999999999</v>
      </c>
      <c r="E26" s="127"/>
      <c r="F26" s="427"/>
      <c r="G26" s="432">
        <f>G25*D26</f>
        <v>10644.4</v>
      </c>
    </row>
    <row r="27" spans="1:11" ht="15" x14ac:dyDescent="0.2">
      <c r="A27" s="127"/>
      <c r="B27" s="431" t="s">
        <v>143</v>
      </c>
      <c r="C27" s="127"/>
      <c r="D27" s="425"/>
      <c r="E27" s="127"/>
      <c r="F27" s="427"/>
      <c r="G27" s="432">
        <f>G26</f>
        <v>10644.4</v>
      </c>
    </row>
    <row r="28" spans="1:11" ht="15" x14ac:dyDescent="0.2">
      <c r="A28" s="127"/>
      <c r="B28" s="441"/>
      <c r="C28" s="127"/>
      <c r="D28" s="425"/>
      <c r="E28" s="127"/>
      <c r="F28" s="427"/>
      <c r="G28" s="432"/>
    </row>
    <row r="29" spans="1:11" ht="15" x14ac:dyDescent="0.2">
      <c r="A29" s="127"/>
      <c r="B29" s="441" t="s">
        <v>33</v>
      </c>
      <c r="C29" s="127"/>
      <c r="D29" s="425"/>
      <c r="E29" s="127"/>
      <c r="F29" s="427"/>
      <c r="G29" s="432">
        <f>G15+G21+G27</f>
        <v>59560.799999999996</v>
      </c>
      <c r="H29" s="49"/>
    </row>
    <row r="30" spans="1:11" s="47" customFormat="1" ht="15" x14ac:dyDescent="0.2">
      <c r="A30" s="10"/>
      <c r="B30" s="442"/>
      <c r="C30" s="10"/>
      <c r="D30" s="10"/>
      <c r="E30" s="10"/>
      <c r="F30" s="443"/>
      <c r="G30" s="444"/>
      <c r="H30" s="36"/>
      <c r="J30" s="37"/>
      <c r="K30" s="37"/>
    </row>
    <row r="31" spans="1:11" s="30" customFormat="1" ht="15" x14ac:dyDescent="0.2">
      <c r="A31" s="5"/>
      <c r="B31" s="5"/>
      <c r="C31" s="5"/>
      <c r="D31" s="6"/>
      <c r="E31" s="5"/>
      <c r="F31" s="7"/>
      <c r="G31" s="5"/>
      <c r="H31" s="34"/>
      <c r="I31" s="33"/>
    </row>
    <row r="32" spans="1:11" s="30" customFormat="1" x14ac:dyDescent="0.2">
      <c r="D32" s="31"/>
      <c r="F32" s="32"/>
      <c r="H32" s="34"/>
      <c r="I32" s="33"/>
    </row>
  </sheetData>
  <mergeCells count="7">
    <mergeCell ref="A22:G22"/>
    <mergeCell ref="A2:G2"/>
    <mergeCell ref="A4:G4"/>
    <mergeCell ref="A7:G7"/>
    <mergeCell ref="A10:G10"/>
    <mergeCell ref="A6:G6"/>
    <mergeCell ref="A16:G1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Normal="100" zoomScaleSheetLayoutView="100" workbookViewId="0">
      <selection activeCell="A6" sqref="A6:G6"/>
    </sheetView>
  </sheetViews>
  <sheetFormatPr defaultColWidth="10.140625" defaultRowHeight="15.75" x14ac:dyDescent="0.25"/>
  <cols>
    <col min="1" max="1" width="5.85546875" style="297" customWidth="1"/>
    <col min="2" max="2" width="50" style="297" customWidth="1"/>
    <col min="3" max="3" width="17.7109375" style="297" customWidth="1"/>
    <col min="4" max="4" width="14.28515625" style="297" customWidth="1"/>
    <col min="5" max="5" width="10.28515625" style="299" customWidth="1"/>
    <col min="6" max="6" width="8.140625" style="299" customWidth="1"/>
    <col min="7" max="7" width="16.140625" style="298" customWidth="1"/>
    <col min="8" max="256" width="10.140625" style="297"/>
    <col min="257" max="257" width="5.85546875" style="297" customWidth="1"/>
    <col min="258" max="258" width="50" style="297" customWidth="1"/>
    <col min="259" max="259" width="17.7109375" style="297" customWidth="1"/>
    <col min="260" max="260" width="14.28515625" style="297" customWidth="1"/>
    <col min="261" max="261" width="10.28515625" style="297" customWidth="1"/>
    <col min="262" max="262" width="8.140625" style="297" customWidth="1"/>
    <col min="263" max="263" width="16.140625" style="297" customWidth="1"/>
    <col min="264" max="512" width="10.140625" style="297"/>
    <col min="513" max="513" width="5.85546875" style="297" customWidth="1"/>
    <col min="514" max="514" width="50" style="297" customWidth="1"/>
    <col min="515" max="515" width="17.7109375" style="297" customWidth="1"/>
    <col min="516" max="516" width="14.28515625" style="297" customWidth="1"/>
    <col min="517" max="517" width="10.28515625" style="297" customWidth="1"/>
    <col min="518" max="518" width="8.140625" style="297" customWidth="1"/>
    <col min="519" max="519" width="16.140625" style="297" customWidth="1"/>
    <col min="520" max="768" width="10.140625" style="297"/>
    <col min="769" max="769" width="5.85546875" style="297" customWidth="1"/>
    <col min="770" max="770" width="50" style="297" customWidth="1"/>
    <col min="771" max="771" width="17.7109375" style="297" customWidth="1"/>
    <col min="772" max="772" width="14.28515625" style="297" customWidth="1"/>
    <col min="773" max="773" width="10.28515625" style="297" customWidth="1"/>
    <col min="774" max="774" width="8.140625" style="297" customWidth="1"/>
    <col min="775" max="775" width="16.140625" style="297" customWidth="1"/>
    <col min="776" max="1024" width="10.140625" style="297"/>
    <col min="1025" max="1025" width="5.85546875" style="297" customWidth="1"/>
    <col min="1026" max="1026" width="50" style="297" customWidth="1"/>
    <col min="1027" max="1027" width="17.7109375" style="297" customWidth="1"/>
    <col min="1028" max="1028" width="14.28515625" style="297" customWidth="1"/>
    <col min="1029" max="1029" width="10.28515625" style="297" customWidth="1"/>
    <col min="1030" max="1030" width="8.140625" style="297" customWidth="1"/>
    <col min="1031" max="1031" width="16.140625" style="297" customWidth="1"/>
    <col min="1032" max="1280" width="10.140625" style="297"/>
    <col min="1281" max="1281" width="5.85546875" style="297" customWidth="1"/>
    <col min="1282" max="1282" width="50" style="297" customWidth="1"/>
    <col min="1283" max="1283" width="17.7109375" style="297" customWidth="1"/>
    <col min="1284" max="1284" width="14.28515625" style="297" customWidth="1"/>
    <col min="1285" max="1285" width="10.28515625" style="297" customWidth="1"/>
    <col min="1286" max="1286" width="8.140625" style="297" customWidth="1"/>
    <col min="1287" max="1287" width="16.140625" style="297" customWidth="1"/>
    <col min="1288" max="1536" width="10.140625" style="297"/>
    <col min="1537" max="1537" width="5.85546875" style="297" customWidth="1"/>
    <col min="1538" max="1538" width="50" style="297" customWidth="1"/>
    <col min="1539" max="1539" width="17.7109375" style="297" customWidth="1"/>
    <col min="1540" max="1540" width="14.28515625" style="297" customWidth="1"/>
    <col min="1541" max="1541" width="10.28515625" style="297" customWidth="1"/>
    <col min="1542" max="1542" width="8.140625" style="297" customWidth="1"/>
    <col min="1543" max="1543" width="16.140625" style="297" customWidth="1"/>
    <col min="1544" max="1792" width="10.140625" style="297"/>
    <col min="1793" max="1793" width="5.85546875" style="297" customWidth="1"/>
    <col min="1794" max="1794" width="50" style="297" customWidth="1"/>
    <col min="1795" max="1795" width="17.7109375" style="297" customWidth="1"/>
    <col min="1796" max="1796" width="14.28515625" style="297" customWidth="1"/>
    <col min="1797" max="1797" width="10.28515625" style="297" customWidth="1"/>
    <col min="1798" max="1798" width="8.140625" style="297" customWidth="1"/>
    <col min="1799" max="1799" width="16.140625" style="297" customWidth="1"/>
    <col min="1800" max="2048" width="10.140625" style="297"/>
    <col min="2049" max="2049" width="5.85546875" style="297" customWidth="1"/>
    <col min="2050" max="2050" width="50" style="297" customWidth="1"/>
    <col min="2051" max="2051" width="17.7109375" style="297" customWidth="1"/>
    <col min="2052" max="2052" width="14.28515625" style="297" customWidth="1"/>
    <col min="2053" max="2053" width="10.28515625" style="297" customWidth="1"/>
    <col min="2054" max="2054" width="8.140625" style="297" customWidth="1"/>
    <col min="2055" max="2055" width="16.140625" style="297" customWidth="1"/>
    <col min="2056" max="2304" width="10.140625" style="297"/>
    <col min="2305" max="2305" width="5.85546875" style="297" customWidth="1"/>
    <col min="2306" max="2306" width="50" style="297" customWidth="1"/>
    <col min="2307" max="2307" width="17.7109375" style="297" customWidth="1"/>
    <col min="2308" max="2308" width="14.28515625" style="297" customWidth="1"/>
    <col min="2309" max="2309" width="10.28515625" style="297" customWidth="1"/>
    <col min="2310" max="2310" width="8.140625" style="297" customWidth="1"/>
    <col min="2311" max="2311" width="16.140625" style="297" customWidth="1"/>
    <col min="2312" max="2560" width="10.140625" style="297"/>
    <col min="2561" max="2561" width="5.85546875" style="297" customWidth="1"/>
    <col min="2562" max="2562" width="50" style="297" customWidth="1"/>
    <col min="2563" max="2563" width="17.7109375" style="297" customWidth="1"/>
    <col min="2564" max="2564" width="14.28515625" style="297" customWidth="1"/>
    <col min="2565" max="2565" width="10.28515625" style="297" customWidth="1"/>
    <col min="2566" max="2566" width="8.140625" style="297" customWidth="1"/>
    <col min="2567" max="2567" width="16.140625" style="297" customWidth="1"/>
    <col min="2568" max="2816" width="10.140625" style="297"/>
    <col min="2817" max="2817" width="5.85546875" style="297" customWidth="1"/>
    <col min="2818" max="2818" width="50" style="297" customWidth="1"/>
    <col min="2819" max="2819" width="17.7109375" style="297" customWidth="1"/>
    <col min="2820" max="2820" width="14.28515625" style="297" customWidth="1"/>
    <col min="2821" max="2821" width="10.28515625" style="297" customWidth="1"/>
    <col min="2822" max="2822" width="8.140625" style="297" customWidth="1"/>
    <col min="2823" max="2823" width="16.140625" style="297" customWidth="1"/>
    <col min="2824" max="3072" width="10.140625" style="297"/>
    <col min="3073" max="3073" width="5.85546875" style="297" customWidth="1"/>
    <col min="3074" max="3074" width="50" style="297" customWidth="1"/>
    <col min="3075" max="3075" width="17.7109375" style="297" customWidth="1"/>
    <col min="3076" max="3076" width="14.28515625" style="297" customWidth="1"/>
    <col min="3077" max="3077" width="10.28515625" style="297" customWidth="1"/>
    <col min="3078" max="3078" width="8.140625" style="297" customWidth="1"/>
    <col min="3079" max="3079" width="16.140625" style="297" customWidth="1"/>
    <col min="3080" max="3328" width="10.140625" style="297"/>
    <col min="3329" max="3329" width="5.85546875" style="297" customWidth="1"/>
    <col min="3330" max="3330" width="50" style="297" customWidth="1"/>
    <col min="3331" max="3331" width="17.7109375" style="297" customWidth="1"/>
    <col min="3332" max="3332" width="14.28515625" style="297" customWidth="1"/>
    <col min="3333" max="3333" width="10.28515625" style="297" customWidth="1"/>
    <col min="3334" max="3334" width="8.140625" style="297" customWidth="1"/>
    <col min="3335" max="3335" width="16.140625" style="297" customWidth="1"/>
    <col min="3336" max="3584" width="10.140625" style="297"/>
    <col min="3585" max="3585" width="5.85546875" style="297" customWidth="1"/>
    <col min="3586" max="3586" width="50" style="297" customWidth="1"/>
    <col min="3587" max="3587" width="17.7109375" style="297" customWidth="1"/>
    <col min="3588" max="3588" width="14.28515625" style="297" customWidth="1"/>
    <col min="3589" max="3589" width="10.28515625" style="297" customWidth="1"/>
    <col min="3590" max="3590" width="8.140625" style="297" customWidth="1"/>
    <col min="3591" max="3591" width="16.140625" style="297" customWidth="1"/>
    <col min="3592" max="3840" width="10.140625" style="297"/>
    <col min="3841" max="3841" width="5.85546875" style="297" customWidth="1"/>
    <col min="3842" max="3842" width="50" style="297" customWidth="1"/>
    <col min="3843" max="3843" width="17.7109375" style="297" customWidth="1"/>
    <col min="3844" max="3844" width="14.28515625" style="297" customWidth="1"/>
    <col min="3845" max="3845" width="10.28515625" style="297" customWidth="1"/>
    <col min="3846" max="3846" width="8.140625" style="297" customWidth="1"/>
    <col min="3847" max="3847" width="16.140625" style="297" customWidth="1"/>
    <col min="3848" max="4096" width="10.140625" style="297"/>
    <col min="4097" max="4097" width="5.85546875" style="297" customWidth="1"/>
    <col min="4098" max="4098" width="50" style="297" customWidth="1"/>
    <col min="4099" max="4099" width="17.7109375" style="297" customWidth="1"/>
    <col min="4100" max="4100" width="14.28515625" style="297" customWidth="1"/>
    <col min="4101" max="4101" width="10.28515625" style="297" customWidth="1"/>
    <col min="4102" max="4102" width="8.140625" style="297" customWidth="1"/>
    <col min="4103" max="4103" width="16.140625" style="297" customWidth="1"/>
    <col min="4104" max="4352" width="10.140625" style="297"/>
    <col min="4353" max="4353" width="5.85546875" style="297" customWidth="1"/>
    <col min="4354" max="4354" width="50" style="297" customWidth="1"/>
    <col min="4355" max="4355" width="17.7109375" style="297" customWidth="1"/>
    <col min="4356" max="4356" width="14.28515625" style="297" customWidth="1"/>
    <col min="4357" max="4357" width="10.28515625" style="297" customWidth="1"/>
    <col min="4358" max="4358" width="8.140625" style="297" customWidth="1"/>
    <col min="4359" max="4359" width="16.140625" style="297" customWidth="1"/>
    <col min="4360" max="4608" width="10.140625" style="297"/>
    <col min="4609" max="4609" width="5.85546875" style="297" customWidth="1"/>
    <col min="4610" max="4610" width="50" style="297" customWidth="1"/>
    <col min="4611" max="4611" width="17.7109375" style="297" customWidth="1"/>
    <col min="4612" max="4612" width="14.28515625" style="297" customWidth="1"/>
    <col min="4613" max="4613" width="10.28515625" style="297" customWidth="1"/>
    <col min="4614" max="4614" width="8.140625" style="297" customWidth="1"/>
    <col min="4615" max="4615" width="16.140625" style="297" customWidth="1"/>
    <col min="4616" max="4864" width="10.140625" style="297"/>
    <col min="4865" max="4865" width="5.85546875" style="297" customWidth="1"/>
    <col min="4866" max="4866" width="50" style="297" customWidth="1"/>
    <col min="4867" max="4867" width="17.7109375" style="297" customWidth="1"/>
    <col min="4868" max="4868" width="14.28515625" style="297" customWidth="1"/>
    <col min="4869" max="4869" width="10.28515625" style="297" customWidth="1"/>
    <col min="4870" max="4870" width="8.140625" style="297" customWidth="1"/>
    <col min="4871" max="4871" width="16.140625" style="297" customWidth="1"/>
    <col min="4872" max="5120" width="10.140625" style="297"/>
    <col min="5121" max="5121" width="5.85546875" style="297" customWidth="1"/>
    <col min="5122" max="5122" width="50" style="297" customWidth="1"/>
    <col min="5123" max="5123" width="17.7109375" style="297" customWidth="1"/>
    <col min="5124" max="5124" width="14.28515625" style="297" customWidth="1"/>
    <col min="5125" max="5125" width="10.28515625" style="297" customWidth="1"/>
    <col min="5126" max="5126" width="8.140625" style="297" customWidth="1"/>
    <col min="5127" max="5127" width="16.140625" style="297" customWidth="1"/>
    <col min="5128" max="5376" width="10.140625" style="297"/>
    <col min="5377" max="5377" width="5.85546875" style="297" customWidth="1"/>
    <col min="5378" max="5378" width="50" style="297" customWidth="1"/>
    <col min="5379" max="5379" width="17.7109375" style="297" customWidth="1"/>
    <col min="5380" max="5380" width="14.28515625" style="297" customWidth="1"/>
    <col min="5381" max="5381" width="10.28515625" style="297" customWidth="1"/>
    <col min="5382" max="5382" width="8.140625" style="297" customWidth="1"/>
    <col min="5383" max="5383" width="16.140625" style="297" customWidth="1"/>
    <col min="5384" max="5632" width="10.140625" style="297"/>
    <col min="5633" max="5633" width="5.85546875" style="297" customWidth="1"/>
    <col min="5634" max="5634" width="50" style="297" customWidth="1"/>
    <col min="5635" max="5635" width="17.7109375" style="297" customWidth="1"/>
    <col min="5636" max="5636" width="14.28515625" style="297" customWidth="1"/>
    <col min="5637" max="5637" width="10.28515625" style="297" customWidth="1"/>
    <col min="5638" max="5638" width="8.140625" style="297" customWidth="1"/>
    <col min="5639" max="5639" width="16.140625" style="297" customWidth="1"/>
    <col min="5640" max="5888" width="10.140625" style="297"/>
    <col min="5889" max="5889" width="5.85546875" style="297" customWidth="1"/>
    <col min="5890" max="5890" width="50" style="297" customWidth="1"/>
    <col min="5891" max="5891" width="17.7109375" style="297" customWidth="1"/>
    <col min="5892" max="5892" width="14.28515625" style="297" customWidth="1"/>
    <col min="5893" max="5893" width="10.28515625" style="297" customWidth="1"/>
    <col min="5894" max="5894" width="8.140625" style="297" customWidth="1"/>
    <col min="5895" max="5895" width="16.140625" style="297" customWidth="1"/>
    <col min="5896" max="6144" width="10.140625" style="297"/>
    <col min="6145" max="6145" width="5.85546875" style="297" customWidth="1"/>
    <col min="6146" max="6146" width="50" style="297" customWidth="1"/>
    <col min="6147" max="6147" width="17.7109375" style="297" customWidth="1"/>
    <col min="6148" max="6148" width="14.28515625" style="297" customWidth="1"/>
    <col min="6149" max="6149" width="10.28515625" style="297" customWidth="1"/>
    <col min="6150" max="6150" width="8.140625" style="297" customWidth="1"/>
    <col min="6151" max="6151" width="16.140625" style="297" customWidth="1"/>
    <col min="6152" max="6400" width="10.140625" style="297"/>
    <col min="6401" max="6401" width="5.85546875" style="297" customWidth="1"/>
    <col min="6402" max="6402" width="50" style="297" customWidth="1"/>
    <col min="6403" max="6403" width="17.7109375" style="297" customWidth="1"/>
    <col min="6404" max="6404" width="14.28515625" style="297" customWidth="1"/>
    <col min="6405" max="6405" width="10.28515625" style="297" customWidth="1"/>
    <col min="6406" max="6406" width="8.140625" style="297" customWidth="1"/>
    <col min="6407" max="6407" width="16.140625" style="297" customWidth="1"/>
    <col min="6408" max="6656" width="10.140625" style="297"/>
    <col min="6657" max="6657" width="5.85546875" style="297" customWidth="1"/>
    <col min="6658" max="6658" width="50" style="297" customWidth="1"/>
    <col min="6659" max="6659" width="17.7109375" style="297" customWidth="1"/>
    <col min="6660" max="6660" width="14.28515625" style="297" customWidth="1"/>
    <col min="6661" max="6661" width="10.28515625" style="297" customWidth="1"/>
    <col min="6662" max="6662" width="8.140625" style="297" customWidth="1"/>
    <col min="6663" max="6663" width="16.140625" style="297" customWidth="1"/>
    <col min="6664" max="6912" width="10.140625" style="297"/>
    <col min="6913" max="6913" width="5.85546875" style="297" customWidth="1"/>
    <col min="6914" max="6914" width="50" style="297" customWidth="1"/>
    <col min="6915" max="6915" width="17.7109375" style="297" customWidth="1"/>
    <col min="6916" max="6916" width="14.28515625" style="297" customWidth="1"/>
    <col min="6917" max="6917" width="10.28515625" style="297" customWidth="1"/>
    <col min="6918" max="6918" width="8.140625" style="297" customWidth="1"/>
    <col min="6919" max="6919" width="16.140625" style="297" customWidth="1"/>
    <col min="6920" max="7168" width="10.140625" style="297"/>
    <col min="7169" max="7169" width="5.85546875" style="297" customWidth="1"/>
    <col min="7170" max="7170" width="50" style="297" customWidth="1"/>
    <col min="7171" max="7171" width="17.7109375" style="297" customWidth="1"/>
    <col min="7172" max="7172" width="14.28515625" style="297" customWidth="1"/>
    <col min="7173" max="7173" width="10.28515625" style="297" customWidth="1"/>
    <col min="7174" max="7174" width="8.140625" style="297" customWidth="1"/>
    <col min="7175" max="7175" width="16.140625" style="297" customWidth="1"/>
    <col min="7176" max="7424" width="10.140625" style="297"/>
    <col min="7425" max="7425" width="5.85546875" style="297" customWidth="1"/>
    <col min="7426" max="7426" width="50" style="297" customWidth="1"/>
    <col min="7427" max="7427" width="17.7109375" style="297" customWidth="1"/>
    <col min="7428" max="7428" width="14.28515625" style="297" customWidth="1"/>
    <col min="7429" max="7429" width="10.28515625" style="297" customWidth="1"/>
    <col min="7430" max="7430" width="8.140625" style="297" customWidth="1"/>
    <col min="7431" max="7431" width="16.140625" style="297" customWidth="1"/>
    <col min="7432" max="7680" width="10.140625" style="297"/>
    <col min="7681" max="7681" width="5.85546875" style="297" customWidth="1"/>
    <col min="7682" max="7682" width="50" style="297" customWidth="1"/>
    <col min="7683" max="7683" width="17.7109375" style="297" customWidth="1"/>
    <col min="7684" max="7684" width="14.28515625" style="297" customWidth="1"/>
    <col min="7685" max="7685" width="10.28515625" style="297" customWidth="1"/>
    <col min="7686" max="7686" width="8.140625" style="297" customWidth="1"/>
    <col min="7687" max="7687" width="16.140625" style="297" customWidth="1"/>
    <col min="7688" max="7936" width="10.140625" style="297"/>
    <col min="7937" max="7937" width="5.85546875" style="297" customWidth="1"/>
    <col min="7938" max="7938" width="50" style="297" customWidth="1"/>
    <col min="7939" max="7939" width="17.7109375" style="297" customWidth="1"/>
    <col min="7940" max="7940" width="14.28515625" style="297" customWidth="1"/>
    <col min="7941" max="7941" width="10.28515625" style="297" customWidth="1"/>
    <col min="7942" max="7942" width="8.140625" style="297" customWidth="1"/>
    <col min="7943" max="7943" width="16.140625" style="297" customWidth="1"/>
    <col min="7944" max="8192" width="10.140625" style="297"/>
    <col min="8193" max="8193" width="5.85546875" style="297" customWidth="1"/>
    <col min="8194" max="8194" width="50" style="297" customWidth="1"/>
    <col min="8195" max="8195" width="17.7109375" style="297" customWidth="1"/>
    <col min="8196" max="8196" width="14.28515625" style="297" customWidth="1"/>
    <col min="8197" max="8197" width="10.28515625" style="297" customWidth="1"/>
    <col min="8198" max="8198" width="8.140625" style="297" customWidth="1"/>
    <col min="8199" max="8199" width="16.140625" style="297" customWidth="1"/>
    <col min="8200" max="8448" width="10.140625" style="297"/>
    <col min="8449" max="8449" width="5.85546875" style="297" customWidth="1"/>
    <col min="8450" max="8450" width="50" style="297" customWidth="1"/>
    <col min="8451" max="8451" width="17.7109375" style="297" customWidth="1"/>
    <col min="8452" max="8452" width="14.28515625" style="297" customWidth="1"/>
    <col min="8453" max="8453" width="10.28515625" style="297" customWidth="1"/>
    <col min="8454" max="8454" width="8.140625" style="297" customWidth="1"/>
    <col min="8455" max="8455" width="16.140625" style="297" customWidth="1"/>
    <col min="8456" max="8704" width="10.140625" style="297"/>
    <col min="8705" max="8705" width="5.85546875" style="297" customWidth="1"/>
    <col min="8706" max="8706" width="50" style="297" customWidth="1"/>
    <col min="8707" max="8707" width="17.7109375" style="297" customWidth="1"/>
    <col min="8708" max="8708" width="14.28515625" style="297" customWidth="1"/>
    <col min="8709" max="8709" width="10.28515625" style="297" customWidth="1"/>
    <col min="8710" max="8710" width="8.140625" style="297" customWidth="1"/>
    <col min="8711" max="8711" width="16.140625" style="297" customWidth="1"/>
    <col min="8712" max="8960" width="10.140625" style="297"/>
    <col min="8961" max="8961" width="5.85546875" style="297" customWidth="1"/>
    <col min="8962" max="8962" width="50" style="297" customWidth="1"/>
    <col min="8963" max="8963" width="17.7109375" style="297" customWidth="1"/>
    <col min="8964" max="8964" width="14.28515625" style="297" customWidth="1"/>
    <col min="8965" max="8965" width="10.28515625" style="297" customWidth="1"/>
    <col min="8966" max="8966" width="8.140625" style="297" customWidth="1"/>
    <col min="8967" max="8967" width="16.140625" style="297" customWidth="1"/>
    <col min="8968" max="9216" width="10.140625" style="297"/>
    <col min="9217" max="9217" width="5.85546875" style="297" customWidth="1"/>
    <col min="9218" max="9218" width="50" style="297" customWidth="1"/>
    <col min="9219" max="9219" width="17.7109375" style="297" customWidth="1"/>
    <col min="9220" max="9220" width="14.28515625" style="297" customWidth="1"/>
    <col min="9221" max="9221" width="10.28515625" style="297" customWidth="1"/>
    <col min="9222" max="9222" width="8.140625" style="297" customWidth="1"/>
    <col min="9223" max="9223" width="16.140625" style="297" customWidth="1"/>
    <col min="9224" max="9472" width="10.140625" style="297"/>
    <col min="9473" max="9473" width="5.85546875" style="297" customWidth="1"/>
    <col min="9474" max="9474" width="50" style="297" customWidth="1"/>
    <col min="9475" max="9475" width="17.7109375" style="297" customWidth="1"/>
    <col min="9476" max="9476" width="14.28515625" style="297" customWidth="1"/>
    <col min="9477" max="9477" width="10.28515625" style="297" customWidth="1"/>
    <col min="9478" max="9478" width="8.140625" style="297" customWidth="1"/>
    <col min="9479" max="9479" width="16.140625" style="297" customWidth="1"/>
    <col min="9480" max="9728" width="10.140625" style="297"/>
    <col min="9729" max="9729" width="5.85546875" style="297" customWidth="1"/>
    <col min="9730" max="9730" width="50" style="297" customWidth="1"/>
    <col min="9731" max="9731" width="17.7109375" style="297" customWidth="1"/>
    <col min="9732" max="9732" width="14.28515625" style="297" customWidth="1"/>
    <col min="9733" max="9733" width="10.28515625" style="297" customWidth="1"/>
    <col min="9734" max="9734" width="8.140625" style="297" customWidth="1"/>
    <col min="9735" max="9735" width="16.140625" style="297" customWidth="1"/>
    <col min="9736" max="9984" width="10.140625" style="297"/>
    <col min="9985" max="9985" width="5.85546875" style="297" customWidth="1"/>
    <col min="9986" max="9986" width="50" style="297" customWidth="1"/>
    <col min="9987" max="9987" width="17.7109375" style="297" customWidth="1"/>
    <col min="9988" max="9988" width="14.28515625" style="297" customWidth="1"/>
    <col min="9989" max="9989" width="10.28515625" style="297" customWidth="1"/>
    <col min="9990" max="9990" width="8.140625" style="297" customWidth="1"/>
    <col min="9991" max="9991" width="16.140625" style="297" customWidth="1"/>
    <col min="9992" max="10240" width="10.140625" style="297"/>
    <col min="10241" max="10241" width="5.85546875" style="297" customWidth="1"/>
    <col min="10242" max="10242" width="50" style="297" customWidth="1"/>
    <col min="10243" max="10243" width="17.7109375" style="297" customWidth="1"/>
    <col min="10244" max="10244" width="14.28515625" style="297" customWidth="1"/>
    <col min="10245" max="10245" width="10.28515625" style="297" customWidth="1"/>
    <col min="10246" max="10246" width="8.140625" style="297" customWidth="1"/>
    <col min="10247" max="10247" width="16.140625" style="297" customWidth="1"/>
    <col min="10248" max="10496" width="10.140625" style="297"/>
    <col min="10497" max="10497" width="5.85546875" style="297" customWidth="1"/>
    <col min="10498" max="10498" width="50" style="297" customWidth="1"/>
    <col min="10499" max="10499" width="17.7109375" style="297" customWidth="1"/>
    <col min="10500" max="10500" width="14.28515625" style="297" customWidth="1"/>
    <col min="10501" max="10501" width="10.28515625" style="297" customWidth="1"/>
    <col min="10502" max="10502" width="8.140625" style="297" customWidth="1"/>
    <col min="10503" max="10503" width="16.140625" style="297" customWidth="1"/>
    <col min="10504" max="10752" width="10.140625" style="297"/>
    <col min="10753" max="10753" width="5.85546875" style="297" customWidth="1"/>
    <col min="10754" max="10754" width="50" style="297" customWidth="1"/>
    <col min="10755" max="10755" width="17.7109375" style="297" customWidth="1"/>
    <col min="10756" max="10756" width="14.28515625" style="297" customWidth="1"/>
    <col min="10757" max="10757" width="10.28515625" style="297" customWidth="1"/>
    <col min="10758" max="10758" width="8.140625" style="297" customWidth="1"/>
    <col min="10759" max="10759" width="16.140625" style="297" customWidth="1"/>
    <col min="10760" max="11008" width="10.140625" style="297"/>
    <col min="11009" max="11009" width="5.85546875" style="297" customWidth="1"/>
    <col min="11010" max="11010" width="50" style="297" customWidth="1"/>
    <col min="11011" max="11011" width="17.7109375" style="297" customWidth="1"/>
    <col min="11012" max="11012" width="14.28515625" style="297" customWidth="1"/>
    <col min="11013" max="11013" width="10.28515625" style="297" customWidth="1"/>
    <col min="11014" max="11014" width="8.140625" style="297" customWidth="1"/>
    <col min="11015" max="11015" width="16.140625" style="297" customWidth="1"/>
    <col min="11016" max="11264" width="10.140625" style="297"/>
    <col min="11265" max="11265" width="5.85546875" style="297" customWidth="1"/>
    <col min="11266" max="11266" width="50" style="297" customWidth="1"/>
    <col min="11267" max="11267" width="17.7109375" style="297" customWidth="1"/>
    <col min="11268" max="11268" width="14.28515625" style="297" customWidth="1"/>
    <col min="11269" max="11269" width="10.28515625" style="297" customWidth="1"/>
    <col min="11270" max="11270" width="8.140625" style="297" customWidth="1"/>
    <col min="11271" max="11271" width="16.140625" style="297" customWidth="1"/>
    <col min="11272" max="11520" width="10.140625" style="297"/>
    <col min="11521" max="11521" width="5.85546875" style="297" customWidth="1"/>
    <col min="11522" max="11522" width="50" style="297" customWidth="1"/>
    <col min="11523" max="11523" width="17.7109375" style="297" customWidth="1"/>
    <col min="11524" max="11524" width="14.28515625" style="297" customWidth="1"/>
    <col min="11525" max="11525" width="10.28515625" style="297" customWidth="1"/>
    <col min="11526" max="11526" width="8.140625" style="297" customWidth="1"/>
    <col min="11527" max="11527" width="16.140625" style="297" customWidth="1"/>
    <col min="11528" max="11776" width="10.140625" style="297"/>
    <col min="11777" max="11777" width="5.85546875" style="297" customWidth="1"/>
    <col min="11778" max="11778" width="50" style="297" customWidth="1"/>
    <col min="11779" max="11779" width="17.7109375" style="297" customWidth="1"/>
    <col min="11780" max="11780" width="14.28515625" style="297" customWidth="1"/>
    <col min="11781" max="11781" width="10.28515625" style="297" customWidth="1"/>
    <col min="11782" max="11782" width="8.140625" style="297" customWidth="1"/>
    <col min="11783" max="11783" width="16.140625" style="297" customWidth="1"/>
    <col min="11784" max="12032" width="10.140625" style="297"/>
    <col min="12033" max="12033" width="5.85546875" style="297" customWidth="1"/>
    <col min="12034" max="12034" width="50" style="297" customWidth="1"/>
    <col min="12035" max="12035" width="17.7109375" style="297" customWidth="1"/>
    <col min="12036" max="12036" width="14.28515625" style="297" customWidth="1"/>
    <col min="12037" max="12037" width="10.28515625" style="297" customWidth="1"/>
    <col min="12038" max="12038" width="8.140625" style="297" customWidth="1"/>
    <col min="12039" max="12039" width="16.140625" style="297" customWidth="1"/>
    <col min="12040" max="12288" width="10.140625" style="297"/>
    <col min="12289" max="12289" width="5.85546875" style="297" customWidth="1"/>
    <col min="12290" max="12290" width="50" style="297" customWidth="1"/>
    <col min="12291" max="12291" width="17.7109375" style="297" customWidth="1"/>
    <col min="12292" max="12292" width="14.28515625" style="297" customWidth="1"/>
    <col min="12293" max="12293" width="10.28515625" style="297" customWidth="1"/>
    <col min="12294" max="12294" width="8.140625" style="297" customWidth="1"/>
    <col min="12295" max="12295" width="16.140625" style="297" customWidth="1"/>
    <col min="12296" max="12544" width="10.140625" style="297"/>
    <col min="12545" max="12545" width="5.85546875" style="297" customWidth="1"/>
    <col min="12546" max="12546" width="50" style="297" customWidth="1"/>
    <col min="12547" max="12547" width="17.7109375" style="297" customWidth="1"/>
    <col min="12548" max="12548" width="14.28515625" style="297" customWidth="1"/>
    <col min="12549" max="12549" width="10.28515625" style="297" customWidth="1"/>
    <col min="12550" max="12550" width="8.140625" style="297" customWidth="1"/>
    <col min="12551" max="12551" width="16.140625" style="297" customWidth="1"/>
    <col min="12552" max="12800" width="10.140625" style="297"/>
    <col min="12801" max="12801" width="5.85546875" style="297" customWidth="1"/>
    <col min="12802" max="12802" width="50" style="297" customWidth="1"/>
    <col min="12803" max="12803" width="17.7109375" style="297" customWidth="1"/>
    <col min="12804" max="12804" width="14.28515625" style="297" customWidth="1"/>
    <col min="12805" max="12805" width="10.28515625" style="297" customWidth="1"/>
    <col min="12806" max="12806" width="8.140625" style="297" customWidth="1"/>
    <col min="12807" max="12807" width="16.140625" style="297" customWidth="1"/>
    <col min="12808" max="13056" width="10.140625" style="297"/>
    <col min="13057" max="13057" width="5.85546875" style="297" customWidth="1"/>
    <col min="13058" max="13058" width="50" style="297" customWidth="1"/>
    <col min="13059" max="13059" width="17.7109375" style="297" customWidth="1"/>
    <col min="13060" max="13060" width="14.28515625" style="297" customWidth="1"/>
    <col min="13061" max="13061" width="10.28515625" style="297" customWidth="1"/>
    <col min="13062" max="13062" width="8.140625" style="297" customWidth="1"/>
    <col min="13063" max="13063" width="16.140625" style="297" customWidth="1"/>
    <col min="13064" max="13312" width="10.140625" style="297"/>
    <col min="13313" max="13313" width="5.85546875" style="297" customWidth="1"/>
    <col min="13314" max="13314" width="50" style="297" customWidth="1"/>
    <col min="13315" max="13315" width="17.7109375" style="297" customWidth="1"/>
    <col min="13316" max="13316" width="14.28515625" style="297" customWidth="1"/>
    <col min="13317" max="13317" width="10.28515625" style="297" customWidth="1"/>
    <col min="13318" max="13318" width="8.140625" style="297" customWidth="1"/>
    <col min="13319" max="13319" width="16.140625" style="297" customWidth="1"/>
    <col min="13320" max="13568" width="10.140625" style="297"/>
    <col min="13569" max="13569" width="5.85546875" style="297" customWidth="1"/>
    <col min="13570" max="13570" width="50" style="297" customWidth="1"/>
    <col min="13571" max="13571" width="17.7109375" style="297" customWidth="1"/>
    <col min="13572" max="13572" width="14.28515625" style="297" customWidth="1"/>
    <col min="13573" max="13573" width="10.28515625" style="297" customWidth="1"/>
    <col min="13574" max="13574" width="8.140625" style="297" customWidth="1"/>
    <col min="13575" max="13575" width="16.140625" style="297" customWidth="1"/>
    <col min="13576" max="13824" width="10.140625" style="297"/>
    <col min="13825" max="13825" width="5.85546875" style="297" customWidth="1"/>
    <col min="13826" max="13826" width="50" style="297" customWidth="1"/>
    <col min="13827" max="13827" width="17.7109375" style="297" customWidth="1"/>
    <col min="13828" max="13828" width="14.28515625" style="297" customWidth="1"/>
    <col min="13829" max="13829" width="10.28515625" style="297" customWidth="1"/>
    <col min="13830" max="13830" width="8.140625" style="297" customWidth="1"/>
    <col min="13831" max="13831" width="16.140625" style="297" customWidth="1"/>
    <col min="13832" max="14080" width="10.140625" style="297"/>
    <col min="14081" max="14081" width="5.85546875" style="297" customWidth="1"/>
    <col min="14082" max="14082" width="50" style="297" customWidth="1"/>
    <col min="14083" max="14083" width="17.7109375" style="297" customWidth="1"/>
    <col min="14084" max="14084" width="14.28515625" style="297" customWidth="1"/>
    <col min="14085" max="14085" width="10.28515625" style="297" customWidth="1"/>
    <col min="14086" max="14086" width="8.140625" style="297" customWidth="1"/>
    <col min="14087" max="14087" width="16.140625" style="297" customWidth="1"/>
    <col min="14088" max="14336" width="10.140625" style="297"/>
    <col min="14337" max="14337" width="5.85546875" style="297" customWidth="1"/>
    <col min="14338" max="14338" width="50" style="297" customWidth="1"/>
    <col min="14339" max="14339" width="17.7109375" style="297" customWidth="1"/>
    <col min="14340" max="14340" width="14.28515625" style="297" customWidth="1"/>
    <col min="14341" max="14341" width="10.28515625" style="297" customWidth="1"/>
    <col min="14342" max="14342" width="8.140625" style="297" customWidth="1"/>
    <col min="14343" max="14343" width="16.140625" style="297" customWidth="1"/>
    <col min="14344" max="14592" width="10.140625" style="297"/>
    <col min="14593" max="14593" width="5.85546875" style="297" customWidth="1"/>
    <col min="14594" max="14594" width="50" style="297" customWidth="1"/>
    <col min="14595" max="14595" width="17.7109375" style="297" customWidth="1"/>
    <col min="14596" max="14596" width="14.28515625" style="297" customWidth="1"/>
    <col min="14597" max="14597" width="10.28515625" style="297" customWidth="1"/>
    <col min="14598" max="14598" width="8.140625" style="297" customWidth="1"/>
    <col min="14599" max="14599" width="16.140625" style="297" customWidth="1"/>
    <col min="14600" max="14848" width="10.140625" style="297"/>
    <col min="14849" max="14849" width="5.85546875" style="297" customWidth="1"/>
    <col min="14850" max="14850" width="50" style="297" customWidth="1"/>
    <col min="14851" max="14851" width="17.7109375" style="297" customWidth="1"/>
    <col min="14852" max="14852" width="14.28515625" style="297" customWidth="1"/>
    <col min="14853" max="14853" width="10.28515625" style="297" customWidth="1"/>
    <col min="14854" max="14854" width="8.140625" style="297" customWidth="1"/>
    <col min="14855" max="14855" width="16.140625" style="297" customWidth="1"/>
    <col min="14856" max="15104" width="10.140625" style="297"/>
    <col min="15105" max="15105" width="5.85546875" style="297" customWidth="1"/>
    <col min="15106" max="15106" width="50" style="297" customWidth="1"/>
    <col min="15107" max="15107" width="17.7109375" style="297" customWidth="1"/>
    <col min="15108" max="15108" width="14.28515625" style="297" customWidth="1"/>
    <col min="15109" max="15109" width="10.28515625" style="297" customWidth="1"/>
    <col min="15110" max="15110" width="8.140625" style="297" customWidth="1"/>
    <col min="15111" max="15111" width="16.140625" style="297" customWidth="1"/>
    <col min="15112" max="15360" width="10.140625" style="297"/>
    <col min="15361" max="15361" width="5.85546875" style="297" customWidth="1"/>
    <col min="15362" max="15362" width="50" style="297" customWidth="1"/>
    <col min="15363" max="15363" width="17.7109375" style="297" customWidth="1"/>
    <col min="15364" max="15364" width="14.28515625" style="297" customWidth="1"/>
    <col min="15365" max="15365" width="10.28515625" style="297" customWidth="1"/>
    <col min="15366" max="15366" width="8.140625" style="297" customWidth="1"/>
    <col min="15367" max="15367" width="16.140625" style="297" customWidth="1"/>
    <col min="15368" max="15616" width="10.140625" style="297"/>
    <col min="15617" max="15617" width="5.85546875" style="297" customWidth="1"/>
    <col min="15618" max="15618" width="50" style="297" customWidth="1"/>
    <col min="15619" max="15619" width="17.7109375" style="297" customWidth="1"/>
    <col min="15620" max="15620" width="14.28515625" style="297" customWidth="1"/>
    <col min="15621" max="15621" width="10.28515625" style="297" customWidth="1"/>
    <col min="15622" max="15622" width="8.140625" style="297" customWidth="1"/>
    <col min="15623" max="15623" width="16.140625" style="297" customWidth="1"/>
    <col min="15624" max="15872" width="10.140625" style="297"/>
    <col min="15873" max="15873" width="5.85546875" style="297" customWidth="1"/>
    <col min="15874" max="15874" width="50" style="297" customWidth="1"/>
    <col min="15875" max="15875" width="17.7109375" style="297" customWidth="1"/>
    <col min="15876" max="15876" width="14.28515625" style="297" customWidth="1"/>
    <col min="15877" max="15877" width="10.28515625" style="297" customWidth="1"/>
    <col min="15878" max="15878" width="8.140625" style="297" customWidth="1"/>
    <col min="15879" max="15879" width="16.140625" style="297" customWidth="1"/>
    <col min="15880" max="16128" width="10.140625" style="297"/>
    <col min="16129" max="16129" width="5.85546875" style="297" customWidth="1"/>
    <col min="16130" max="16130" width="50" style="297" customWidth="1"/>
    <col min="16131" max="16131" width="17.7109375" style="297" customWidth="1"/>
    <col min="16132" max="16132" width="14.28515625" style="297" customWidth="1"/>
    <col min="16133" max="16133" width="10.28515625" style="297" customWidth="1"/>
    <col min="16134" max="16134" width="8.140625" style="297" customWidth="1"/>
    <col min="16135" max="16135" width="16.140625" style="297" customWidth="1"/>
    <col min="16136" max="16384" width="10.140625" style="297"/>
  </cols>
  <sheetData>
    <row r="1" spans="1:10" ht="28.5" customHeight="1" x14ac:dyDescent="0.25"/>
    <row r="2" spans="1:10" x14ac:dyDescent="0.25">
      <c r="A2" s="558" t="s">
        <v>248</v>
      </c>
      <c r="B2" s="558"/>
      <c r="C2" s="558"/>
      <c r="D2" s="558"/>
      <c r="E2" s="558"/>
      <c r="F2" s="558"/>
      <c r="G2" s="558"/>
      <c r="H2" s="325"/>
      <c r="I2" s="325"/>
      <c r="J2" s="325"/>
    </row>
    <row r="3" spans="1:10" ht="47.25" customHeight="1" x14ac:dyDescent="0.25">
      <c r="A3" s="559" t="str">
        <f>'[1] ССР (нов)'!A6:G6</f>
        <v xml:space="preserve">на разработку проектной документации и рабочей документации на перекладку участка разводящей тепловой сети ПАО "МОЭК", расположенного </v>
      </c>
      <c r="B3" s="559"/>
      <c r="C3" s="559"/>
      <c r="D3" s="559"/>
      <c r="E3" s="559"/>
      <c r="F3" s="559"/>
      <c r="G3" s="559"/>
      <c r="H3" s="324"/>
      <c r="I3" s="324"/>
      <c r="J3" s="324"/>
    </row>
    <row r="4" spans="1:10" ht="27.75" customHeight="1" x14ac:dyDescent="0.25">
      <c r="A4" s="560" t="s">
        <v>285</v>
      </c>
      <c r="B4" s="560"/>
      <c r="C4" s="560"/>
      <c r="D4" s="560"/>
      <c r="E4" s="560"/>
      <c r="F4" s="560"/>
      <c r="G4" s="560"/>
      <c r="H4" s="323"/>
      <c r="I4" s="323"/>
      <c r="J4" s="323"/>
    </row>
    <row r="5" spans="1:10" ht="43.5" customHeight="1" x14ac:dyDescent="0.25">
      <c r="A5" s="560" t="s">
        <v>225</v>
      </c>
      <c r="B5" s="560"/>
      <c r="C5" s="560"/>
      <c r="D5" s="560"/>
      <c r="E5" s="560"/>
      <c r="F5" s="560"/>
      <c r="G5" s="560"/>
      <c r="H5" s="322"/>
      <c r="I5" s="322"/>
      <c r="J5" s="322"/>
    </row>
    <row r="6" spans="1:10" ht="48.75" customHeight="1" x14ac:dyDescent="0.25">
      <c r="A6" s="561" t="s">
        <v>226</v>
      </c>
      <c r="B6" s="561"/>
      <c r="C6" s="561"/>
      <c r="D6" s="561"/>
      <c r="E6" s="561"/>
      <c r="F6" s="561"/>
      <c r="G6" s="561"/>
      <c r="H6" s="321"/>
      <c r="I6" s="320"/>
      <c r="J6" s="320"/>
    </row>
    <row r="7" spans="1:10" ht="16.5" thickBot="1" x14ac:dyDescent="0.3">
      <c r="A7" s="562"/>
      <c r="B7" s="562"/>
      <c r="C7" s="562"/>
      <c r="D7" s="562"/>
      <c r="E7" s="562"/>
      <c r="F7" s="562"/>
      <c r="G7" s="562"/>
      <c r="H7" s="319"/>
      <c r="I7" s="319"/>
      <c r="J7" s="319"/>
    </row>
    <row r="8" spans="1:10" ht="32.25" thickBot="1" x14ac:dyDescent="0.3">
      <c r="A8" s="318" t="s">
        <v>224</v>
      </c>
      <c r="B8" s="317" t="s">
        <v>35</v>
      </c>
      <c r="C8" s="317" t="s">
        <v>223</v>
      </c>
      <c r="D8" s="316" t="s">
        <v>222</v>
      </c>
      <c r="E8" s="316" t="s">
        <v>221</v>
      </c>
      <c r="F8" s="315" t="s">
        <v>220</v>
      </c>
      <c r="G8" s="314" t="s">
        <v>219</v>
      </c>
    </row>
    <row r="9" spans="1:10" ht="16.5" hidden="1" thickBot="1" x14ac:dyDescent="0.3">
      <c r="A9" s="313">
        <v>1</v>
      </c>
      <c r="B9" s="312">
        <v>2</v>
      </c>
      <c r="C9" s="312">
        <v>3</v>
      </c>
      <c r="D9" s="312">
        <v>4</v>
      </c>
      <c r="E9" s="312">
        <v>5</v>
      </c>
      <c r="F9" s="312">
        <v>6</v>
      </c>
      <c r="G9" s="311">
        <v>7</v>
      </c>
    </row>
    <row r="10" spans="1:10" s="161" customFormat="1" ht="16.5" thickBot="1" x14ac:dyDescent="0.25">
      <c r="A10" s="310"/>
      <c r="B10" s="556" t="s">
        <v>227</v>
      </c>
      <c r="C10" s="556"/>
      <c r="D10" s="556"/>
      <c r="E10" s="556"/>
      <c r="F10" s="556"/>
      <c r="G10" s="309"/>
    </row>
    <row r="11" spans="1:10" ht="78.75" x14ac:dyDescent="0.25">
      <c r="A11" s="540">
        <v>1</v>
      </c>
      <c r="B11" s="308" t="s">
        <v>218</v>
      </c>
      <c r="C11" s="307"/>
      <c r="D11" s="307"/>
      <c r="E11" s="306"/>
      <c r="F11" s="306"/>
      <c r="G11" s="305"/>
    </row>
    <row r="12" spans="1:10" x14ac:dyDescent="0.25">
      <c r="A12" s="540"/>
      <c r="B12" s="301" t="s">
        <v>217</v>
      </c>
      <c r="C12" s="326" t="s">
        <v>263</v>
      </c>
      <c r="D12" s="326" t="s">
        <v>216</v>
      </c>
      <c r="E12" s="326">
        <v>7.4</v>
      </c>
      <c r="F12" s="326">
        <f>[2]шурф!H17</f>
        <v>5</v>
      </c>
      <c r="G12" s="328">
        <f>ROUND(E12*F12,2)</f>
        <v>37</v>
      </c>
    </row>
    <row r="13" spans="1:10" ht="30" x14ac:dyDescent="0.25">
      <c r="A13" s="557"/>
      <c r="B13" s="301" t="s">
        <v>215</v>
      </c>
      <c r="C13" s="326" t="s">
        <v>264</v>
      </c>
      <c r="D13" s="326" t="s">
        <v>214</v>
      </c>
      <c r="E13" s="326">
        <v>4.0999999999999996</v>
      </c>
      <c r="F13" s="326">
        <v>4</v>
      </c>
      <c r="G13" s="328">
        <f>ROUND(E13*F13,2)</f>
        <v>16.399999999999999</v>
      </c>
    </row>
    <row r="14" spans="1:10" ht="47.25" x14ac:dyDescent="0.25">
      <c r="A14" s="304">
        <v>2</v>
      </c>
      <c r="B14" s="301" t="s">
        <v>213</v>
      </c>
      <c r="C14" s="326" t="s">
        <v>265</v>
      </c>
      <c r="D14" s="326" t="s">
        <v>211</v>
      </c>
      <c r="E14" s="326">
        <v>12.1</v>
      </c>
      <c r="F14" s="329">
        <v>1000</v>
      </c>
      <c r="G14" s="328">
        <f>ROUND(E14*F14,2)</f>
        <v>12100</v>
      </c>
    </row>
    <row r="15" spans="1:10" ht="78.75" x14ac:dyDescent="0.25">
      <c r="A15" s="302">
        <v>3</v>
      </c>
      <c r="B15" s="301" t="s">
        <v>212</v>
      </c>
      <c r="C15" s="326" t="s">
        <v>266</v>
      </c>
      <c r="D15" s="326" t="s">
        <v>211</v>
      </c>
      <c r="E15" s="338">
        <v>13</v>
      </c>
      <c r="F15" s="330">
        <f>F14</f>
        <v>1000</v>
      </c>
      <c r="G15" s="328">
        <f>ROUND(E15*F15,2)</f>
        <v>13000</v>
      </c>
    </row>
    <row r="16" spans="1:10" x14ac:dyDescent="0.25">
      <c r="A16" s="302">
        <v>4</v>
      </c>
      <c r="B16" s="303" t="s">
        <v>210</v>
      </c>
      <c r="C16" s="327"/>
      <c r="D16" s="327"/>
      <c r="E16" s="327"/>
      <c r="F16" s="327"/>
      <c r="G16" s="331">
        <f>SUM(G12:G15)</f>
        <v>25153.4</v>
      </c>
    </row>
    <row r="17" spans="1:10" ht="78.75" x14ac:dyDescent="0.25">
      <c r="A17" s="302">
        <v>5</v>
      </c>
      <c r="B17" s="301" t="s">
        <v>209</v>
      </c>
      <c r="C17" s="326" t="s">
        <v>267</v>
      </c>
      <c r="D17" s="326" t="s">
        <v>208</v>
      </c>
      <c r="E17" s="326">
        <v>11.94</v>
      </c>
      <c r="F17" s="326"/>
      <c r="G17" s="332">
        <f>ROUND(G16*E17/100,0)</f>
        <v>3003</v>
      </c>
    </row>
    <row r="18" spans="1:10" ht="20.25" customHeight="1" x14ac:dyDescent="0.25">
      <c r="A18" s="302">
        <v>6</v>
      </c>
      <c r="B18" s="303" t="s">
        <v>207</v>
      </c>
      <c r="C18" s="327"/>
      <c r="D18" s="327"/>
      <c r="E18" s="327"/>
      <c r="F18" s="327"/>
      <c r="G18" s="331">
        <f>G17+G16</f>
        <v>28156.400000000001</v>
      </c>
    </row>
    <row r="19" spans="1:10" ht="30" x14ac:dyDescent="0.25">
      <c r="A19" s="302">
        <v>7</v>
      </c>
      <c r="B19" s="301" t="s">
        <v>206</v>
      </c>
      <c r="C19" s="326" t="s">
        <v>268</v>
      </c>
      <c r="D19" s="326" t="s">
        <v>205</v>
      </c>
      <c r="E19" s="326">
        <v>1.1200000000000001</v>
      </c>
      <c r="F19" s="326">
        <v>5</v>
      </c>
      <c r="G19" s="328">
        <f>ROUND(G18*E19/100*F19,2)</f>
        <v>1576.76</v>
      </c>
      <c r="J19" s="300"/>
    </row>
    <row r="20" spans="1:10" ht="23.25" customHeight="1" thickBot="1" x14ac:dyDescent="0.3">
      <c r="A20" s="489"/>
      <c r="B20" s="490" t="s">
        <v>204</v>
      </c>
      <c r="C20" s="491"/>
      <c r="D20" s="492"/>
      <c r="E20" s="492"/>
      <c r="F20" s="493"/>
      <c r="G20" s="494">
        <v>29733.15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Normal="100" zoomScaleSheetLayoutView="100" workbookViewId="0">
      <selection activeCell="A8" sqref="A8:H8"/>
    </sheetView>
  </sheetViews>
  <sheetFormatPr defaultRowHeight="12.75" x14ac:dyDescent="0.2"/>
  <cols>
    <col min="2" max="2" width="31.28515625" customWidth="1"/>
    <col min="4" max="4" width="12.140625" customWidth="1"/>
    <col min="5" max="5" width="23.85546875" customWidth="1"/>
    <col min="7" max="7" width="21.7109375" customWidth="1"/>
    <col min="8" max="8" width="16" customWidth="1"/>
    <col min="9" max="9" width="13.7109375" customWidth="1"/>
    <col min="258" max="258" width="31.28515625" customWidth="1"/>
    <col min="260" max="260" width="12.140625" customWidth="1"/>
    <col min="261" max="261" width="23.85546875" customWidth="1"/>
    <col min="263" max="263" width="21.7109375" customWidth="1"/>
    <col min="264" max="264" width="16" customWidth="1"/>
    <col min="265" max="265" width="13.7109375" customWidth="1"/>
    <col min="514" max="514" width="31.28515625" customWidth="1"/>
    <col min="516" max="516" width="12.140625" customWidth="1"/>
    <col min="517" max="517" width="23.85546875" customWidth="1"/>
    <col min="519" max="519" width="21.7109375" customWidth="1"/>
    <col min="520" max="520" width="16" customWidth="1"/>
    <col min="521" max="521" width="13.7109375" customWidth="1"/>
    <col min="770" max="770" width="31.28515625" customWidth="1"/>
    <col min="772" max="772" width="12.140625" customWidth="1"/>
    <col min="773" max="773" width="23.85546875" customWidth="1"/>
    <col min="775" max="775" width="21.7109375" customWidth="1"/>
    <col min="776" max="776" width="16" customWidth="1"/>
    <col min="777" max="777" width="13.7109375" customWidth="1"/>
    <col min="1026" max="1026" width="31.28515625" customWidth="1"/>
    <col min="1028" max="1028" width="12.140625" customWidth="1"/>
    <col min="1029" max="1029" width="23.85546875" customWidth="1"/>
    <col min="1031" max="1031" width="21.7109375" customWidth="1"/>
    <col min="1032" max="1032" width="16" customWidth="1"/>
    <col min="1033" max="1033" width="13.7109375" customWidth="1"/>
    <col min="1282" max="1282" width="31.28515625" customWidth="1"/>
    <col min="1284" max="1284" width="12.140625" customWidth="1"/>
    <col min="1285" max="1285" width="23.85546875" customWidth="1"/>
    <col min="1287" max="1287" width="21.7109375" customWidth="1"/>
    <col min="1288" max="1288" width="16" customWidth="1"/>
    <col min="1289" max="1289" width="13.7109375" customWidth="1"/>
    <col min="1538" max="1538" width="31.28515625" customWidth="1"/>
    <col min="1540" max="1540" width="12.140625" customWidth="1"/>
    <col min="1541" max="1541" width="23.85546875" customWidth="1"/>
    <col min="1543" max="1543" width="21.7109375" customWidth="1"/>
    <col min="1544" max="1544" width="16" customWidth="1"/>
    <col min="1545" max="1545" width="13.7109375" customWidth="1"/>
    <col min="1794" max="1794" width="31.28515625" customWidth="1"/>
    <col min="1796" max="1796" width="12.140625" customWidth="1"/>
    <col min="1797" max="1797" width="23.85546875" customWidth="1"/>
    <col min="1799" max="1799" width="21.7109375" customWidth="1"/>
    <col min="1800" max="1800" width="16" customWidth="1"/>
    <col min="1801" max="1801" width="13.7109375" customWidth="1"/>
    <col min="2050" max="2050" width="31.28515625" customWidth="1"/>
    <col min="2052" max="2052" width="12.140625" customWidth="1"/>
    <col min="2053" max="2053" width="23.85546875" customWidth="1"/>
    <col min="2055" max="2055" width="21.7109375" customWidth="1"/>
    <col min="2056" max="2056" width="16" customWidth="1"/>
    <col min="2057" max="2057" width="13.7109375" customWidth="1"/>
    <col min="2306" max="2306" width="31.28515625" customWidth="1"/>
    <col min="2308" max="2308" width="12.140625" customWidth="1"/>
    <col min="2309" max="2309" width="23.85546875" customWidth="1"/>
    <col min="2311" max="2311" width="21.7109375" customWidth="1"/>
    <col min="2312" max="2312" width="16" customWidth="1"/>
    <col min="2313" max="2313" width="13.7109375" customWidth="1"/>
    <col min="2562" max="2562" width="31.28515625" customWidth="1"/>
    <col min="2564" max="2564" width="12.140625" customWidth="1"/>
    <col min="2565" max="2565" width="23.85546875" customWidth="1"/>
    <col min="2567" max="2567" width="21.7109375" customWidth="1"/>
    <col min="2568" max="2568" width="16" customWidth="1"/>
    <col min="2569" max="2569" width="13.7109375" customWidth="1"/>
    <col min="2818" max="2818" width="31.28515625" customWidth="1"/>
    <col min="2820" max="2820" width="12.140625" customWidth="1"/>
    <col min="2821" max="2821" width="23.85546875" customWidth="1"/>
    <col min="2823" max="2823" width="21.7109375" customWidth="1"/>
    <col min="2824" max="2824" width="16" customWidth="1"/>
    <col min="2825" max="2825" width="13.7109375" customWidth="1"/>
    <col min="3074" max="3074" width="31.28515625" customWidth="1"/>
    <col min="3076" max="3076" width="12.140625" customWidth="1"/>
    <col min="3077" max="3077" width="23.85546875" customWidth="1"/>
    <col min="3079" max="3079" width="21.7109375" customWidth="1"/>
    <col min="3080" max="3080" width="16" customWidth="1"/>
    <col min="3081" max="3081" width="13.7109375" customWidth="1"/>
    <col min="3330" max="3330" width="31.28515625" customWidth="1"/>
    <col min="3332" max="3332" width="12.140625" customWidth="1"/>
    <col min="3333" max="3333" width="23.85546875" customWidth="1"/>
    <col min="3335" max="3335" width="21.7109375" customWidth="1"/>
    <col min="3336" max="3336" width="16" customWidth="1"/>
    <col min="3337" max="3337" width="13.7109375" customWidth="1"/>
    <col min="3586" max="3586" width="31.28515625" customWidth="1"/>
    <col min="3588" max="3588" width="12.140625" customWidth="1"/>
    <col min="3589" max="3589" width="23.85546875" customWidth="1"/>
    <col min="3591" max="3591" width="21.7109375" customWidth="1"/>
    <col min="3592" max="3592" width="16" customWidth="1"/>
    <col min="3593" max="3593" width="13.7109375" customWidth="1"/>
    <col min="3842" max="3842" width="31.28515625" customWidth="1"/>
    <col min="3844" max="3844" width="12.140625" customWidth="1"/>
    <col min="3845" max="3845" width="23.85546875" customWidth="1"/>
    <col min="3847" max="3847" width="21.7109375" customWidth="1"/>
    <col min="3848" max="3848" width="16" customWidth="1"/>
    <col min="3849" max="3849" width="13.7109375" customWidth="1"/>
    <col min="4098" max="4098" width="31.28515625" customWidth="1"/>
    <col min="4100" max="4100" width="12.140625" customWidth="1"/>
    <col min="4101" max="4101" width="23.85546875" customWidth="1"/>
    <col min="4103" max="4103" width="21.7109375" customWidth="1"/>
    <col min="4104" max="4104" width="16" customWidth="1"/>
    <col min="4105" max="4105" width="13.7109375" customWidth="1"/>
    <col min="4354" max="4354" width="31.28515625" customWidth="1"/>
    <col min="4356" max="4356" width="12.140625" customWidth="1"/>
    <col min="4357" max="4357" width="23.85546875" customWidth="1"/>
    <col min="4359" max="4359" width="21.7109375" customWidth="1"/>
    <col min="4360" max="4360" width="16" customWidth="1"/>
    <col min="4361" max="4361" width="13.7109375" customWidth="1"/>
    <col min="4610" max="4610" width="31.28515625" customWidth="1"/>
    <col min="4612" max="4612" width="12.140625" customWidth="1"/>
    <col min="4613" max="4613" width="23.85546875" customWidth="1"/>
    <col min="4615" max="4615" width="21.7109375" customWidth="1"/>
    <col min="4616" max="4616" width="16" customWidth="1"/>
    <col min="4617" max="4617" width="13.7109375" customWidth="1"/>
    <col min="4866" max="4866" width="31.28515625" customWidth="1"/>
    <col min="4868" max="4868" width="12.140625" customWidth="1"/>
    <col min="4869" max="4869" width="23.85546875" customWidth="1"/>
    <col min="4871" max="4871" width="21.7109375" customWidth="1"/>
    <col min="4872" max="4872" width="16" customWidth="1"/>
    <col min="4873" max="4873" width="13.7109375" customWidth="1"/>
    <col min="5122" max="5122" width="31.28515625" customWidth="1"/>
    <col min="5124" max="5124" width="12.140625" customWidth="1"/>
    <col min="5125" max="5125" width="23.85546875" customWidth="1"/>
    <col min="5127" max="5127" width="21.7109375" customWidth="1"/>
    <col min="5128" max="5128" width="16" customWidth="1"/>
    <col min="5129" max="5129" width="13.7109375" customWidth="1"/>
    <col min="5378" max="5378" width="31.28515625" customWidth="1"/>
    <col min="5380" max="5380" width="12.140625" customWidth="1"/>
    <col min="5381" max="5381" width="23.85546875" customWidth="1"/>
    <col min="5383" max="5383" width="21.7109375" customWidth="1"/>
    <col min="5384" max="5384" width="16" customWidth="1"/>
    <col min="5385" max="5385" width="13.7109375" customWidth="1"/>
    <col min="5634" max="5634" width="31.28515625" customWidth="1"/>
    <col min="5636" max="5636" width="12.140625" customWidth="1"/>
    <col min="5637" max="5637" width="23.85546875" customWidth="1"/>
    <col min="5639" max="5639" width="21.7109375" customWidth="1"/>
    <col min="5640" max="5640" width="16" customWidth="1"/>
    <col min="5641" max="5641" width="13.7109375" customWidth="1"/>
    <col min="5890" max="5890" width="31.28515625" customWidth="1"/>
    <col min="5892" max="5892" width="12.140625" customWidth="1"/>
    <col min="5893" max="5893" width="23.85546875" customWidth="1"/>
    <col min="5895" max="5895" width="21.7109375" customWidth="1"/>
    <col min="5896" max="5896" width="16" customWidth="1"/>
    <col min="5897" max="5897" width="13.7109375" customWidth="1"/>
    <col min="6146" max="6146" width="31.28515625" customWidth="1"/>
    <col min="6148" max="6148" width="12.140625" customWidth="1"/>
    <col min="6149" max="6149" width="23.85546875" customWidth="1"/>
    <col min="6151" max="6151" width="21.7109375" customWidth="1"/>
    <col min="6152" max="6152" width="16" customWidth="1"/>
    <col min="6153" max="6153" width="13.7109375" customWidth="1"/>
    <col min="6402" max="6402" width="31.28515625" customWidth="1"/>
    <col min="6404" max="6404" width="12.140625" customWidth="1"/>
    <col min="6405" max="6405" width="23.85546875" customWidth="1"/>
    <col min="6407" max="6407" width="21.7109375" customWidth="1"/>
    <col min="6408" max="6408" width="16" customWidth="1"/>
    <col min="6409" max="6409" width="13.7109375" customWidth="1"/>
    <col min="6658" max="6658" width="31.28515625" customWidth="1"/>
    <col min="6660" max="6660" width="12.140625" customWidth="1"/>
    <col min="6661" max="6661" width="23.85546875" customWidth="1"/>
    <col min="6663" max="6663" width="21.7109375" customWidth="1"/>
    <col min="6664" max="6664" width="16" customWidth="1"/>
    <col min="6665" max="6665" width="13.7109375" customWidth="1"/>
    <col min="6914" max="6914" width="31.28515625" customWidth="1"/>
    <col min="6916" max="6916" width="12.140625" customWidth="1"/>
    <col min="6917" max="6917" width="23.85546875" customWidth="1"/>
    <col min="6919" max="6919" width="21.7109375" customWidth="1"/>
    <col min="6920" max="6920" width="16" customWidth="1"/>
    <col min="6921" max="6921" width="13.7109375" customWidth="1"/>
    <col min="7170" max="7170" width="31.28515625" customWidth="1"/>
    <col min="7172" max="7172" width="12.140625" customWidth="1"/>
    <col min="7173" max="7173" width="23.85546875" customWidth="1"/>
    <col min="7175" max="7175" width="21.7109375" customWidth="1"/>
    <col min="7176" max="7176" width="16" customWidth="1"/>
    <col min="7177" max="7177" width="13.7109375" customWidth="1"/>
    <col min="7426" max="7426" width="31.28515625" customWidth="1"/>
    <col min="7428" max="7428" width="12.140625" customWidth="1"/>
    <col min="7429" max="7429" width="23.85546875" customWidth="1"/>
    <col min="7431" max="7431" width="21.7109375" customWidth="1"/>
    <col min="7432" max="7432" width="16" customWidth="1"/>
    <col min="7433" max="7433" width="13.7109375" customWidth="1"/>
    <col min="7682" max="7682" width="31.28515625" customWidth="1"/>
    <col min="7684" max="7684" width="12.140625" customWidth="1"/>
    <col min="7685" max="7685" width="23.85546875" customWidth="1"/>
    <col min="7687" max="7687" width="21.7109375" customWidth="1"/>
    <col min="7688" max="7688" width="16" customWidth="1"/>
    <col min="7689" max="7689" width="13.7109375" customWidth="1"/>
    <col min="7938" max="7938" width="31.28515625" customWidth="1"/>
    <col min="7940" max="7940" width="12.140625" customWidth="1"/>
    <col min="7941" max="7941" width="23.85546875" customWidth="1"/>
    <col min="7943" max="7943" width="21.7109375" customWidth="1"/>
    <col min="7944" max="7944" width="16" customWidth="1"/>
    <col min="7945" max="7945" width="13.7109375" customWidth="1"/>
    <col min="8194" max="8194" width="31.28515625" customWidth="1"/>
    <col min="8196" max="8196" width="12.140625" customWidth="1"/>
    <col min="8197" max="8197" width="23.85546875" customWidth="1"/>
    <col min="8199" max="8199" width="21.7109375" customWidth="1"/>
    <col min="8200" max="8200" width="16" customWidth="1"/>
    <col min="8201" max="8201" width="13.7109375" customWidth="1"/>
    <col min="8450" max="8450" width="31.28515625" customWidth="1"/>
    <col min="8452" max="8452" width="12.140625" customWidth="1"/>
    <col min="8453" max="8453" width="23.85546875" customWidth="1"/>
    <col min="8455" max="8455" width="21.7109375" customWidth="1"/>
    <col min="8456" max="8456" width="16" customWidth="1"/>
    <col min="8457" max="8457" width="13.7109375" customWidth="1"/>
    <col min="8706" max="8706" width="31.28515625" customWidth="1"/>
    <col min="8708" max="8708" width="12.140625" customWidth="1"/>
    <col min="8709" max="8709" width="23.85546875" customWidth="1"/>
    <col min="8711" max="8711" width="21.7109375" customWidth="1"/>
    <col min="8712" max="8712" width="16" customWidth="1"/>
    <col min="8713" max="8713" width="13.7109375" customWidth="1"/>
    <col min="8962" max="8962" width="31.28515625" customWidth="1"/>
    <col min="8964" max="8964" width="12.140625" customWidth="1"/>
    <col min="8965" max="8965" width="23.85546875" customWidth="1"/>
    <col min="8967" max="8967" width="21.7109375" customWidth="1"/>
    <col min="8968" max="8968" width="16" customWidth="1"/>
    <col min="8969" max="8969" width="13.7109375" customWidth="1"/>
    <col min="9218" max="9218" width="31.28515625" customWidth="1"/>
    <col min="9220" max="9220" width="12.140625" customWidth="1"/>
    <col min="9221" max="9221" width="23.85546875" customWidth="1"/>
    <col min="9223" max="9223" width="21.7109375" customWidth="1"/>
    <col min="9224" max="9224" width="16" customWidth="1"/>
    <col min="9225" max="9225" width="13.7109375" customWidth="1"/>
    <col min="9474" max="9474" width="31.28515625" customWidth="1"/>
    <col min="9476" max="9476" width="12.140625" customWidth="1"/>
    <col min="9477" max="9477" width="23.85546875" customWidth="1"/>
    <col min="9479" max="9479" width="21.7109375" customWidth="1"/>
    <col min="9480" max="9480" width="16" customWidth="1"/>
    <col min="9481" max="9481" width="13.7109375" customWidth="1"/>
    <col min="9730" max="9730" width="31.28515625" customWidth="1"/>
    <col min="9732" max="9732" width="12.140625" customWidth="1"/>
    <col min="9733" max="9733" width="23.85546875" customWidth="1"/>
    <col min="9735" max="9735" width="21.7109375" customWidth="1"/>
    <col min="9736" max="9736" width="16" customWidth="1"/>
    <col min="9737" max="9737" width="13.7109375" customWidth="1"/>
    <col min="9986" max="9986" width="31.28515625" customWidth="1"/>
    <col min="9988" max="9988" width="12.140625" customWidth="1"/>
    <col min="9989" max="9989" width="23.85546875" customWidth="1"/>
    <col min="9991" max="9991" width="21.7109375" customWidth="1"/>
    <col min="9992" max="9992" width="16" customWidth="1"/>
    <col min="9993" max="9993" width="13.7109375" customWidth="1"/>
    <col min="10242" max="10242" width="31.28515625" customWidth="1"/>
    <col min="10244" max="10244" width="12.140625" customWidth="1"/>
    <col min="10245" max="10245" width="23.85546875" customWidth="1"/>
    <col min="10247" max="10247" width="21.7109375" customWidth="1"/>
    <col min="10248" max="10248" width="16" customWidth="1"/>
    <col min="10249" max="10249" width="13.7109375" customWidth="1"/>
    <col min="10498" max="10498" width="31.28515625" customWidth="1"/>
    <col min="10500" max="10500" width="12.140625" customWidth="1"/>
    <col min="10501" max="10501" width="23.85546875" customWidth="1"/>
    <col min="10503" max="10503" width="21.7109375" customWidth="1"/>
    <col min="10504" max="10504" width="16" customWidth="1"/>
    <col min="10505" max="10505" width="13.7109375" customWidth="1"/>
    <col min="10754" max="10754" width="31.28515625" customWidth="1"/>
    <col min="10756" max="10756" width="12.140625" customWidth="1"/>
    <col min="10757" max="10757" width="23.85546875" customWidth="1"/>
    <col min="10759" max="10759" width="21.7109375" customWidth="1"/>
    <col min="10760" max="10760" width="16" customWidth="1"/>
    <col min="10761" max="10761" width="13.7109375" customWidth="1"/>
    <col min="11010" max="11010" width="31.28515625" customWidth="1"/>
    <col min="11012" max="11012" width="12.140625" customWidth="1"/>
    <col min="11013" max="11013" width="23.85546875" customWidth="1"/>
    <col min="11015" max="11015" width="21.7109375" customWidth="1"/>
    <col min="11016" max="11016" width="16" customWidth="1"/>
    <col min="11017" max="11017" width="13.7109375" customWidth="1"/>
    <col min="11266" max="11266" width="31.28515625" customWidth="1"/>
    <col min="11268" max="11268" width="12.140625" customWidth="1"/>
    <col min="11269" max="11269" width="23.85546875" customWidth="1"/>
    <col min="11271" max="11271" width="21.7109375" customWidth="1"/>
    <col min="11272" max="11272" width="16" customWidth="1"/>
    <col min="11273" max="11273" width="13.7109375" customWidth="1"/>
    <col min="11522" max="11522" width="31.28515625" customWidth="1"/>
    <col min="11524" max="11524" width="12.140625" customWidth="1"/>
    <col min="11525" max="11525" width="23.85546875" customWidth="1"/>
    <col min="11527" max="11527" width="21.7109375" customWidth="1"/>
    <col min="11528" max="11528" width="16" customWidth="1"/>
    <col min="11529" max="11529" width="13.7109375" customWidth="1"/>
    <col min="11778" max="11778" width="31.28515625" customWidth="1"/>
    <col min="11780" max="11780" width="12.140625" customWidth="1"/>
    <col min="11781" max="11781" width="23.85546875" customWidth="1"/>
    <col min="11783" max="11783" width="21.7109375" customWidth="1"/>
    <col min="11784" max="11784" width="16" customWidth="1"/>
    <col min="11785" max="11785" width="13.7109375" customWidth="1"/>
    <col min="12034" max="12034" width="31.28515625" customWidth="1"/>
    <col min="12036" max="12036" width="12.140625" customWidth="1"/>
    <col min="12037" max="12037" width="23.85546875" customWidth="1"/>
    <col min="12039" max="12039" width="21.7109375" customWidth="1"/>
    <col min="12040" max="12040" width="16" customWidth="1"/>
    <col min="12041" max="12041" width="13.7109375" customWidth="1"/>
    <col min="12290" max="12290" width="31.28515625" customWidth="1"/>
    <col min="12292" max="12292" width="12.140625" customWidth="1"/>
    <col min="12293" max="12293" width="23.85546875" customWidth="1"/>
    <col min="12295" max="12295" width="21.7109375" customWidth="1"/>
    <col min="12296" max="12296" width="16" customWidth="1"/>
    <col min="12297" max="12297" width="13.7109375" customWidth="1"/>
    <col min="12546" max="12546" width="31.28515625" customWidth="1"/>
    <col min="12548" max="12548" width="12.140625" customWidth="1"/>
    <col min="12549" max="12549" width="23.85546875" customWidth="1"/>
    <col min="12551" max="12551" width="21.7109375" customWidth="1"/>
    <col min="12552" max="12552" width="16" customWidth="1"/>
    <col min="12553" max="12553" width="13.7109375" customWidth="1"/>
    <col min="12802" max="12802" width="31.28515625" customWidth="1"/>
    <col min="12804" max="12804" width="12.140625" customWidth="1"/>
    <col min="12805" max="12805" width="23.85546875" customWidth="1"/>
    <col min="12807" max="12807" width="21.7109375" customWidth="1"/>
    <col min="12808" max="12808" width="16" customWidth="1"/>
    <col min="12809" max="12809" width="13.7109375" customWidth="1"/>
    <col min="13058" max="13058" width="31.28515625" customWidth="1"/>
    <col min="13060" max="13060" width="12.140625" customWidth="1"/>
    <col min="13061" max="13061" width="23.85546875" customWidth="1"/>
    <col min="13063" max="13063" width="21.7109375" customWidth="1"/>
    <col min="13064" max="13064" width="16" customWidth="1"/>
    <col min="13065" max="13065" width="13.7109375" customWidth="1"/>
    <col min="13314" max="13314" width="31.28515625" customWidth="1"/>
    <col min="13316" max="13316" width="12.140625" customWidth="1"/>
    <col min="13317" max="13317" width="23.85546875" customWidth="1"/>
    <col min="13319" max="13319" width="21.7109375" customWidth="1"/>
    <col min="13320" max="13320" width="16" customWidth="1"/>
    <col min="13321" max="13321" width="13.7109375" customWidth="1"/>
    <col min="13570" max="13570" width="31.28515625" customWidth="1"/>
    <col min="13572" max="13572" width="12.140625" customWidth="1"/>
    <col min="13573" max="13573" width="23.85546875" customWidth="1"/>
    <col min="13575" max="13575" width="21.7109375" customWidth="1"/>
    <col min="13576" max="13576" width="16" customWidth="1"/>
    <col min="13577" max="13577" width="13.7109375" customWidth="1"/>
    <col min="13826" max="13826" width="31.28515625" customWidth="1"/>
    <col min="13828" max="13828" width="12.140625" customWidth="1"/>
    <col min="13829" max="13829" width="23.85546875" customWidth="1"/>
    <col min="13831" max="13831" width="21.7109375" customWidth="1"/>
    <col min="13832" max="13832" width="16" customWidth="1"/>
    <col min="13833" max="13833" width="13.7109375" customWidth="1"/>
    <col min="14082" max="14082" width="31.28515625" customWidth="1"/>
    <col min="14084" max="14084" width="12.140625" customWidth="1"/>
    <col min="14085" max="14085" width="23.85546875" customWidth="1"/>
    <col min="14087" max="14087" width="21.7109375" customWidth="1"/>
    <col min="14088" max="14088" width="16" customWidth="1"/>
    <col min="14089" max="14089" width="13.7109375" customWidth="1"/>
    <col min="14338" max="14338" width="31.28515625" customWidth="1"/>
    <col min="14340" max="14340" width="12.140625" customWidth="1"/>
    <col min="14341" max="14341" width="23.85546875" customWidth="1"/>
    <col min="14343" max="14343" width="21.7109375" customWidth="1"/>
    <col min="14344" max="14344" width="16" customWidth="1"/>
    <col min="14345" max="14345" width="13.7109375" customWidth="1"/>
    <col min="14594" max="14594" width="31.28515625" customWidth="1"/>
    <col min="14596" max="14596" width="12.140625" customWidth="1"/>
    <col min="14597" max="14597" width="23.85546875" customWidth="1"/>
    <col min="14599" max="14599" width="21.7109375" customWidth="1"/>
    <col min="14600" max="14600" width="16" customWidth="1"/>
    <col min="14601" max="14601" width="13.7109375" customWidth="1"/>
    <col min="14850" max="14850" width="31.28515625" customWidth="1"/>
    <col min="14852" max="14852" width="12.140625" customWidth="1"/>
    <col min="14853" max="14853" width="23.85546875" customWidth="1"/>
    <col min="14855" max="14855" width="21.7109375" customWidth="1"/>
    <col min="14856" max="14856" width="16" customWidth="1"/>
    <col min="14857" max="14857" width="13.7109375" customWidth="1"/>
    <col min="15106" max="15106" width="31.28515625" customWidth="1"/>
    <col min="15108" max="15108" width="12.140625" customWidth="1"/>
    <col min="15109" max="15109" width="23.85546875" customWidth="1"/>
    <col min="15111" max="15111" width="21.7109375" customWidth="1"/>
    <col min="15112" max="15112" width="16" customWidth="1"/>
    <col min="15113" max="15113" width="13.7109375" customWidth="1"/>
    <col min="15362" max="15362" width="31.28515625" customWidth="1"/>
    <col min="15364" max="15364" width="12.140625" customWidth="1"/>
    <col min="15365" max="15365" width="23.85546875" customWidth="1"/>
    <col min="15367" max="15367" width="21.7109375" customWidth="1"/>
    <col min="15368" max="15368" width="16" customWidth="1"/>
    <col min="15369" max="15369" width="13.7109375" customWidth="1"/>
    <col min="15618" max="15618" width="31.28515625" customWidth="1"/>
    <col min="15620" max="15620" width="12.140625" customWidth="1"/>
    <col min="15621" max="15621" width="23.85546875" customWidth="1"/>
    <col min="15623" max="15623" width="21.7109375" customWidth="1"/>
    <col min="15624" max="15624" width="16" customWidth="1"/>
    <col min="15625" max="15625" width="13.7109375" customWidth="1"/>
    <col min="15874" max="15874" width="31.28515625" customWidth="1"/>
    <col min="15876" max="15876" width="12.140625" customWidth="1"/>
    <col min="15877" max="15877" width="23.85546875" customWidth="1"/>
    <col min="15879" max="15879" width="21.7109375" customWidth="1"/>
    <col min="15880" max="15880" width="16" customWidth="1"/>
    <col min="15881" max="15881" width="13.7109375" customWidth="1"/>
    <col min="16130" max="16130" width="31.28515625" customWidth="1"/>
    <col min="16132" max="16132" width="12.140625" customWidth="1"/>
    <col min="16133" max="16133" width="23.85546875" customWidth="1"/>
    <col min="16135" max="16135" width="21.7109375" customWidth="1"/>
    <col min="16136" max="16136" width="16" customWidth="1"/>
    <col min="16137" max="16137" width="13.7109375" customWidth="1"/>
  </cols>
  <sheetData>
    <row r="1" spans="1:8" s="220" customFormat="1" ht="20.25" customHeight="1" x14ac:dyDescent="0.2">
      <c r="A1" s="217"/>
      <c r="B1" s="217"/>
      <c r="C1" s="217"/>
      <c r="D1" s="217"/>
      <c r="E1" s="217"/>
      <c r="F1" s="219" t="s">
        <v>52</v>
      </c>
      <c r="G1" s="69"/>
      <c r="H1" s="69"/>
    </row>
    <row r="2" spans="1:8" s="220" customFormat="1" ht="20.25" customHeight="1" x14ac:dyDescent="0.2">
      <c r="A2" s="218"/>
      <c r="B2" s="218"/>
      <c r="C2" s="218"/>
      <c r="D2" s="157"/>
      <c r="E2" s="218"/>
      <c r="F2" s="219" t="s">
        <v>81</v>
      </c>
      <c r="G2" s="69"/>
      <c r="H2" s="69"/>
    </row>
    <row r="3" spans="1:8" s="220" customFormat="1" ht="20.25" customHeight="1" x14ac:dyDescent="0.2">
      <c r="A3" s="218"/>
      <c r="B3" s="218"/>
      <c r="C3" s="218"/>
      <c r="D3" s="157"/>
      <c r="E3" s="218"/>
      <c r="F3" s="221" t="s">
        <v>82</v>
      </c>
      <c r="G3" s="218"/>
      <c r="H3" s="133"/>
    </row>
    <row r="4" spans="1:8" s="220" customFormat="1" ht="20.25" customHeight="1" x14ac:dyDescent="0.2">
      <c r="A4" s="218"/>
      <c r="B4" s="218"/>
      <c r="C4" s="218"/>
      <c r="D4" s="157"/>
      <c r="E4" s="218"/>
      <c r="F4" s="218"/>
      <c r="G4" s="218"/>
      <c r="H4" s="133"/>
    </row>
    <row r="5" spans="1:8" s="220" customFormat="1" ht="20.25" customHeight="1" x14ac:dyDescent="0.2">
      <c r="A5" s="558" t="s">
        <v>186</v>
      </c>
      <c r="B5" s="558"/>
      <c r="C5" s="558"/>
      <c r="D5" s="558"/>
      <c r="E5" s="558"/>
      <c r="F5" s="558"/>
      <c r="G5" s="558"/>
      <c r="H5" s="558"/>
    </row>
    <row r="6" spans="1:8" s="220" customFormat="1" ht="20.25" customHeight="1" x14ac:dyDescent="0.2">
      <c r="A6" s="560" t="s">
        <v>83</v>
      </c>
      <c r="B6" s="560"/>
      <c r="C6" s="560"/>
      <c r="D6" s="560"/>
      <c r="E6" s="560"/>
      <c r="F6" s="560"/>
      <c r="G6" s="560"/>
      <c r="H6" s="560"/>
    </row>
    <row r="7" spans="1:8" s="220" customFormat="1" ht="28.5" customHeight="1" x14ac:dyDescent="0.2">
      <c r="A7" s="565" t="s">
        <v>171</v>
      </c>
      <c r="B7" s="565"/>
      <c r="C7" s="565"/>
      <c r="D7" s="565"/>
      <c r="E7" s="565"/>
      <c r="F7" s="565"/>
      <c r="G7" s="565"/>
      <c r="H7" s="565"/>
    </row>
    <row r="8" spans="1:8" s="220" customFormat="1" ht="21" customHeight="1" x14ac:dyDescent="0.2">
      <c r="A8" s="560" t="s">
        <v>286</v>
      </c>
      <c r="B8" s="560"/>
      <c r="C8" s="560"/>
      <c r="D8" s="560"/>
      <c r="E8" s="560"/>
      <c r="F8" s="560"/>
      <c r="G8" s="560"/>
      <c r="H8" s="560"/>
    </row>
    <row r="9" spans="1:8" ht="15.75" x14ac:dyDescent="0.2">
      <c r="A9" s="218"/>
      <c r="B9" s="109"/>
      <c r="C9" s="109"/>
      <c r="D9" s="135"/>
      <c r="E9" s="109"/>
      <c r="F9" s="136"/>
      <c r="G9" s="109"/>
      <c r="H9" s="135"/>
    </row>
    <row r="10" spans="1:8" ht="54.75" customHeight="1" thickBot="1" x14ac:dyDescent="0.25">
      <c r="A10" s="566" t="s">
        <v>272</v>
      </c>
      <c r="B10" s="567"/>
      <c r="C10" s="567"/>
      <c r="D10" s="567"/>
      <c r="E10" s="567"/>
      <c r="F10" s="567"/>
      <c r="G10" s="567"/>
      <c r="H10" s="568"/>
    </row>
    <row r="11" spans="1:8" ht="29.25" thickBot="1" x14ac:dyDescent="0.25">
      <c r="A11" s="222" t="s">
        <v>34</v>
      </c>
      <c r="B11" s="563" t="s">
        <v>35</v>
      </c>
      <c r="C11" s="564"/>
      <c r="D11" s="223" t="s">
        <v>36</v>
      </c>
      <c r="E11" s="223" t="s">
        <v>273</v>
      </c>
      <c r="F11" s="224" t="s">
        <v>37</v>
      </c>
      <c r="G11" s="223" t="s">
        <v>0</v>
      </c>
      <c r="H11" s="225" t="s">
        <v>38</v>
      </c>
    </row>
    <row r="12" spans="1:8" ht="15.75" thickBot="1" x14ac:dyDescent="0.25">
      <c r="A12" s="226">
        <v>1</v>
      </c>
      <c r="B12" s="227">
        <v>2</v>
      </c>
      <c r="C12" s="227">
        <v>3</v>
      </c>
      <c r="D12" s="228">
        <v>4</v>
      </c>
      <c r="E12" s="227">
        <v>5</v>
      </c>
      <c r="F12" s="228">
        <v>6</v>
      </c>
      <c r="G12" s="227">
        <v>7</v>
      </c>
      <c r="H12" s="229">
        <v>8</v>
      </c>
    </row>
    <row r="13" spans="1:8" ht="75" hidden="1" x14ac:dyDescent="0.2">
      <c r="A13" s="230">
        <v>1</v>
      </c>
      <c r="B13" s="231" t="s">
        <v>84</v>
      </c>
      <c r="C13" s="232" t="s">
        <v>122</v>
      </c>
      <c r="D13" s="137">
        <v>820</v>
      </c>
      <c r="E13" s="138" t="s">
        <v>172</v>
      </c>
      <c r="F13" s="139">
        <v>1</v>
      </c>
      <c r="G13" s="233" t="s">
        <v>193</v>
      </c>
      <c r="H13" s="140">
        <v>0</v>
      </c>
    </row>
    <row r="14" spans="1:8" ht="30" x14ac:dyDescent="0.2">
      <c r="A14" s="234">
        <v>1</v>
      </c>
      <c r="B14" s="231" t="s">
        <v>85</v>
      </c>
      <c r="C14" s="445" t="s">
        <v>122</v>
      </c>
      <c r="D14" s="137">
        <v>1326</v>
      </c>
      <c r="E14" s="138" t="s">
        <v>274</v>
      </c>
      <c r="F14" s="139">
        <v>1</v>
      </c>
      <c r="G14" s="233" t="s">
        <v>194</v>
      </c>
      <c r="H14" s="140">
        <v>1326</v>
      </c>
    </row>
    <row r="15" spans="1:8" ht="15.75" x14ac:dyDescent="0.2">
      <c r="A15" s="234"/>
      <c r="B15" s="235" t="s">
        <v>86</v>
      </c>
      <c r="C15" s="236"/>
      <c r="D15" s="141"/>
      <c r="E15" s="138"/>
      <c r="F15" s="142"/>
      <c r="G15" s="143"/>
      <c r="H15" s="144">
        <v>1326</v>
      </c>
    </row>
    <row r="16" spans="1:8" ht="35.25" hidden="1" customHeight="1" x14ac:dyDescent="0.2">
      <c r="A16" s="234">
        <v>3</v>
      </c>
      <c r="B16" s="231" t="s">
        <v>39</v>
      </c>
      <c r="C16" s="232" t="s">
        <v>122</v>
      </c>
      <c r="D16" s="137">
        <v>484</v>
      </c>
      <c r="E16" s="138" t="s">
        <v>173</v>
      </c>
      <c r="F16" s="139">
        <v>1</v>
      </c>
      <c r="G16" s="139" t="s">
        <v>174</v>
      </c>
      <c r="H16" s="140">
        <v>0</v>
      </c>
    </row>
    <row r="17" spans="1:8" ht="68.25" hidden="1" customHeight="1" x14ac:dyDescent="0.2">
      <c r="A17" s="237">
        <v>4</v>
      </c>
      <c r="B17" s="238" t="s">
        <v>40</v>
      </c>
      <c r="C17" s="239"/>
      <c r="D17" s="146">
        <v>1214</v>
      </c>
      <c r="E17" s="147" t="s">
        <v>87</v>
      </c>
      <c r="F17" s="146">
        <v>1</v>
      </c>
      <c r="G17" s="139" t="s">
        <v>175</v>
      </c>
      <c r="H17" s="140">
        <v>0</v>
      </c>
    </row>
    <row r="18" spans="1:8" ht="30" hidden="1" x14ac:dyDescent="0.2">
      <c r="A18" s="237">
        <v>5</v>
      </c>
      <c r="B18" s="238" t="s">
        <v>41</v>
      </c>
      <c r="C18" s="239"/>
      <c r="D18" s="146">
        <v>318</v>
      </c>
      <c r="E18" s="147" t="s">
        <v>88</v>
      </c>
      <c r="F18" s="146">
        <v>1</v>
      </c>
      <c r="G18" s="139" t="s">
        <v>176</v>
      </c>
      <c r="H18" s="140">
        <v>0</v>
      </c>
    </row>
    <row r="19" spans="1:8" ht="45" hidden="1" x14ac:dyDescent="0.2">
      <c r="A19" s="237">
        <v>6</v>
      </c>
      <c r="B19" s="238" t="s">
        <v>42</v>
      </c>
      <c r="C19" s="239"/>
      <c r="D19" s="146">
        <v>318</v>
      </c>
      <c r="E19" s="147" t="s">
        <v>89</v>
      </c>
      <c r="F19" s="146">
        <v>1</v>
      </c>
      <c r="G19" s="139" t="s">
        <v>176</v>
      </c>
      <c r="H19" s="140">
        <v>0</v>
      </c>
    </row>
    <row r="20" spans="1:8" ht="75" x14ac:dyDescent="0.2">
      <c r="A20" s="240">
        <v>2</v>
      </c>
      <c r="B20" s="241" t="s">
        <v>43</v>
      </c>
      <c r="C20" s="242" t="s">
        <v>44</v>
      </c>
      <c r="D20" s="148">
        <v>122</v>
      </c>
      <c r="E20" s="149" t="s">
        <v>275</v>
      </c>
      <c r="F20" s="446">
        <v>2.93E-2</v>
      </c>
      <c r="G20" s="139" t="s">
        <v>177</v>
      </c>
      <c r="H20" s="145">
        <v>122</v>
      </c>
    </row>
    <row r="21" spans="1:8" ht="30" hidden="1" x14ac:dyDescent="0.2">
      <c r="A21" s="240">
        <v>8</v>
      </c>
      <c r="B21" s="241" t="s">
        <v>90</v>
      </c>
      <c r="C21" s="232" t="s">
        <v>122</v>
      </c>
      <c r="D21" s="148">
        <v>1241</v>
      </c>
      <c r="E21" s="149" t="s">
        <v>146</v>
      </c>
      <c r="F21" s="150">
        <v>1</v>
      </c>
      <c r="G21" s="139" t="s">
        <v>195</v>
      </c>
      <c r="H21" s="140">
        <v>0</v>
      </c>
    </row>
    <row r="22" spans="1:8" ht="15.75" hidden="1" x14ac:dyDescent="0.2">
      <c r="A22" s="240">
        <v>9</v>
      </c>
      <c r="B22" s="241" t="s">
        <v>91</v>
      </c>
      <c r="C22" s="243"/>
      <c r="D22" s="148">
        <v>1027</v>
      </c>
      <c r="E22" s="149" t="s">
        <v>92</v>
      </c>
      <c r="F22" s="150">
        <v>1</v>
      </c>
      <c r="G22" s="139" t="s">
        <v>178</v>
      </c>
      <c r="H22" s="140">
        <v>0</v>
      </c>
    </row>
    <row r="23" spans="1:8" ht="60" hidden="1" x14ac:dyDescent="0.2">
      <c r="A23" s="244">
        <v>10</v>
      </c>
      <c r="B23" s="245" t="s">
        <v>93</v>
      </c>
      <c r="C23" s="246" t="s">
        <v>94</v>
      </c>
      <c r="D23" s="151">
        <v>1222</v>
      </c>
      <c r="E23" s="147" t="s">
        <v>95</v>
      </c>
      <c r="F23" s="152">
        <v>1</v>
      </c>
      <c r="G23" s="139" t="s">
        <v>179</v>
      </c>
      <c r="H23" s="140">
        <v>0</v>
      </c>
    </row>
    <row r="24" spans="1:8" ht="80.25" hidden="1" customHeight="1" x14ac:dyDescent="0.2">
      <c r="A24" s="244">
        <v>11</v>
      </c>
      <c r="B24" s="247" t="s">
        <v>180</v>
      </c>
      <c r="C24" s="248" t="s">
        <v>96</v>
      </c>
      <c r="D24" s="151">
        <v>335</v>
      </c>
      <c r="E24" s="147" t="s">
        <v>75</v>
      </c>
      <c r="F24" s="152"/>
      <c r="G24" s="249"/>
      <c r="H24" s="140"/>
    </row>
    <row r="25" spans="1:8" ht="45" hidden="1" x14ac:dyDescent="0.2">
      <c r="A25" s="244" t="s">
        <v>97</v>
      </c>
      <c r="B25" s="250" t="s">
        <v>181</v>
      </c>
      <c r="C25" s="251">
        <v>4</v>
      </c>
      <c r="D25" s="251"/>
      <c r="E25" s="252"/>
      <c r="F25" s="153">
        <v>6</v>
      </c>
      <c r="G25" s="253" t="s">
        <v>182</v>
      </c>
      <c r="H25" s="154">
        <v>0</v>
      </c>
    </row>
    <row r="26" spans="1:8" ht="45" hidden="1" x14ac:dyDescent="0.2">
      <c r="A26" s="244" t="s">
        <v>127</v>
      </c>
      <c r="B26" s="250" t="s">
        <v>123</v>
      </c>
      <c r="C26" s="251">
        <v>2</v>
      </c>
      <c r="D26" s="251"/>
      <c r="E26" s="252"/>
      <c r="F26" s="253">
        <v>4</v>
      </c>
      <c r="G26" s="253" t="s">
        <v>183</v>
      </c>
      <c r="H26" s="154">
        <v>0</v>
      </c>
    </row>
    <row r="27" spans="1:8" ht="45" hidden="1" x14ac:dyDescent="0.2">
      <c r="A27" s="254" t="s">
        <v>128</v>
      </c>
      <c r="B27" s="250" t="s">
        <v>124</v>
      </c>
      <c r="C27" s="251">
        <v>2</v>
      </c>
      <c r="D27" s="251"/>
      <c r="E27" s="252"/>
      <c r="F27" s="253">
        <v>2</v>
      </c>
      <c r="G27" s="253" t="s">
        <v>184</v>
      </c>
      <c r="H27" s="154">
        <v>0</v>
      </c>
    </row>
    <row r="28" spans="1:8" ht="15.75" hidden="1" x14ac:dyDescent="0.2">
      <c r="A28" s="244"/>
      <c r="B28" s="255" t="s">
        <v>98</v>
      </c>
      <c r="C28" s="250"/>
      <c r="D28" s="256"/>
      <c r="E28" s="250"/>
      <c r="F28" s="253"/>
      <c r="G28" s="253"/>
      <c r="H28" s="144">
        <v>0</v>
      </c>
    </row>
    <row r="29" spans="1:8" ht="31.5" hidden="1" x14ac:dyDescent="0.2">
      <c r="A29" s="230">
        <v>12</v>
      </c>
      <c r="B29" s="238" t="s">
        <v>185</v>
      </c>
      <c r="C29" s="257">
        <v>0.3</v>
      </c>
      <c r="D29" s="137"/>
      <c r="E29" s="138" t="s">
        <v>99</v>
      </c>
      <c r="F29" s="139"/>
      <c r="G29" s="258" t="s">
        <v>196</v>
      </c>
      <c r="H29" s="145">
        <v>0</v>
      </c>
    </row>
    <row r="30" spans="1:8" ht="31.5" hidden="1" x14ac:dyDescent="0.2">
      <c r="A30" s="230">
        <v>13</v>
      </c>
      <c r="B30" s="238" t="s">
        <v>100</v>
      </c>
      <c r="C30" s="257">
        <v>0.14000000000000001</v>
      </c>
      <c r="D30" s="137"/>
      <c r="E30" s="138" t="s">
        <v>101</v>
      </c>
      <c r="F30" s="139"/>
      <c r="G30" s="258" t="s">
        <v>197</v>
      </c>
      <c r="H30" s="145">
        <v>0</v>
      </c>
    </row>
    <row r="31" spans="1:8" ht="31.5" hidden="1" x14ac:dyDescent="0.2">
      <c r="A31" s="230">
        <v>14</v>
      </c>
      <c r="B31" s="238" t="s">
        <v>102</v>
      </c>
      <c r="C31" s="257">
        <v>0.14000000000000001</v>
      </c>
      <c r="D31" s="137"/>
      <c r="E31" s="138" t="s">
        <v>103</v>
      </c>
      <c r="F31" s="139"/>
      <c r="G31" s="258" t="s">
        <v>197</v>
      </c>
      <c r="H31" s="145">
        <v>0</v>
      </c>
    </row>
    <row r="32" spans="1:8" ht="45" hidden="1" x14ac:dyDescent="0.2">
      <c r="A32" s="230">
        <v>15</v>
      </c>
      <c r="B32" s="238" t="s">
        <v>104</v>
      </c>
      <c r="C32" s="233" t="s">
        <v>45</v>
      </c>
      <c r="D32" s="137">
        <v>653</v>
      </c>
      <c r="E32" s="138" t="s">
        <v>105</v>
      </c>
      <c r="F32" s="139">
        <v>3</v>
      </c>
      <c r="G32" s="139" t="s">
        <v>106</v>
      </c>
      <c r="H32" s="140">
        <v>0</v>
      </c>
    </row>
    <row r="33" spans="1:10" ht="60" hidden="1" x14ac:dyDescent="0.2">
      <c r="A33" s="230">
        <v>16</v>
      </c>
      <c r="B33" s="238" t="s">
        <v>46</v>
      </c>
      <c r="C33" s="257">
        <v>0.38</v>
      </c>
      <c r="D33" s="137"/>
      <c r="E33" s="138" t="s">
        <v>107</v>
      </c>
      <c r="F33" s="139"/>
      <c r="G33" s="258" t="s">
        <v>108</v>
      </c>
      <c r="H33" s="145">
        <v>0</v>
      </c>
    </row>
    <row r="34" spans="1:10" ht="75" hidden="1" x14ac:dyDescent="0.2">
      <c r="A34" s="230">
        <v>17</v>
      </c>
      <c r="B34" s="238" t="s">
        <v>109</v>
      </c>
      <c r="C34" s="233" t="s">
        <v>110</v>
      </c>
      <c r="D34" s="137">
        <v>212</v>
      </c>
      <c r="E34" s="138" t="s">
        <v>111</v>
      </c>
      <c r="F34" s="139">
        <v>4</v>
      </c>
      <c r="G34" s="139" t="s">
        <v>112</v>
      </c>
      <c r="H34" s="140">
        <v>0</v>
      </c>
    </row>
    <row r="35" spans="1:10" ht="60" hidden="1" x14ac:dyDescent="0.2">
      <c r="A35" s="230">
        <v>18</v>
      </c>
      <c r="B35" s="238" t="s">
        <v>47</v>
      </c>
      <c r="C35" s="233" t="s">
        <v>110</v>
      </c>
      <c r="D35" s="137">
        <v>850</v>
      </c>
      <c r="E35" s="138" t="s">
        <v>113</v>
      </c>
      <c r="F35" s="139">
        <v>4</v>
      </c>
      <c r="G35" s="139" t="s">
        <v>114</v>
      </c>
      <c r="H35" s="140">
        <v>0</v>
      </c>
    </row>
    <row r="36" spans="1:10" ht="48" customHeight="1" x14ac:dyDescent="0.2">
      <c r="A36" s="230">
        <v>3</v>
      </c>
      <c r="B36" s="238" t="s">
        <v>115</v>
      </c>
      <c r="C36" s="233" t="s">
        <v>48</v>
      </c>
      <c r="D36" s="148">
        <v>293</v>
      </c>
      <c r="E36" s="138" t="s">
        <v>276</v>
      </c>
      <c r="F36" s="139">
        <v>1</v>
      </c>
      <c r="G36" s="233" t="s">
        <v>116</v>
      </c>
      <c r="H36" s="140">
        <v>293</v>
      </c>
    </row>
    <row r="37" spans="1:10" ht="36.75" customHeight="1" x14ac:dyDescent="0.2">
      <c r="A37" s="230">
        <v>4</v>
      </c>
      <c r="B37" s="238" t="s">
        <v>117</v>
      </c>
      <c r="C37" s="233" t="s">
        <v>118</v>
      </c>
      <c r="D37" s="148">
        <v>325</v>
      </c>
      <c r="E37" s="138" t="s">
        <v>277</v>
      </c>
      <c r="F37" s="139">
        <v>9</v>
      </c>
      <c r="G37" s="233" t="s">
        <v>198</v>
      </c>
      <c r="H37" s="140">
        <v>2925</v>
      </c>
    </row>
    <row r="38" spans="1:10" ht="47.25" customHeight="1" x14ac:dyDescent="0.2">
      <c r="A38" s="230">
        <v>5</v>
      </c>
      <c r="B38" s="238" t="s">
        <v>139</v>
      </c>
      <c r="C38" s="233" t="s">
        <v>48</v>
      </c>
      <c r="D38" s="148">
        <v>824</v>
      </c>
      <c r="E38" s="138" t="s">
        <v>278</v>
      </c>
      <c r="F38" s="139">
        <v>1</v>
      </c>
      <c r="G38" s="233"/>
      <c r="H38" s="140">
        <v>824</v>
      </c>
    </row>
    <row r="39" spans="1:10" ht="36.75" customHeight="1" thickBot="1" x14ac:dyDescent="0.25">
      <c r="A39" s="259">
        <v>6</v>
      </c>
      <c r="B39" s="115" t="s">
        <v>140</v>
      </c>
      <c r="C39" s="233" t="s">
        <v>48</v>
      </c>
      <c r="D39" s="148">
        <v>439</v>
      </c>
      <c r="E39" s="138" t="s">
        <v>279</v>
      </c>
      <c r="F39" s="139">
        <v>1</v>
      </c>
      <c r="G39" s="260"/>
      <c r="H39" s="140">
        <v>439</v>
      </c>
    </row>
    <row r="40" spans="1:10" ht="21.75" customHeight="1" thickBot="1" x14ac:dyDescent="0.25">
      <c r="A40" s="261"/>
      <c r="B40" s="262" t="s">
        <v>119</v>
      </c>
      <c r="C40" s="263"/>
      <c r="D40" s="264"/>
      <c r="E40" s="265"/>
      <c r="F40" s="266"/>
      <c r="G40" s="267"/>
      <c r="H40" s="268">
        <v>4603</v>
      </c>
      <c r="I40" s="269"/>
      <c r="J40" s="269"/>
    </row>
    <row r="41" spans="1:10" ht="27" customHeight="1" thickBot="1" x14ac:dyDescent="0.25">
      <c r="A41" s="270">
        <v>7</v>
      </c>
      <c r="B41" s="271" t="s">
        <v>49</v>
      </c>
      <c r="C41" s="272">
        <v>9.7000000000000003E-3</v>
      </c>
      <c r="D41" s="273"/>
      <c r="E41" s="274" t="s">
        <v>280</v>
      </c>
      <c r="F41" s="275"/>
      <c r="G41" s="276" t="s">
        <v>199</v>
      </c>
      <c r="H41" s="277">
        <v>44.65</v>
      </c>
    </row>
    <row r="42" spans="1:10" ht="23.25" customHeight="1" thickBot="1" x14ac:dyDescent="0.25">
      <c r="A42" s="261"/>
      <c r="B42" s="262" t="s">
        <v>120</v>
      </c>
      <c r="C42" s="263"/>
      <c r="D42" s="278"/>
      <c r="E42" s="265"/>
      <c r="F42" s="266"/>
      <c r="G42" s="267" t="s">
        <v>200</v>
      </c>
      <c r="H42" s="268">
        <v>4647.6499999999996</v>
      </c>
    </row>
    <row r="43" spans="1:10" ht="24.75" customHeight="1" x14ac:dyDescent="0.2">
      <c r="A43" s="279">
        <v>8</v>
      </c>
      <c r="B43" s="280" t="s">
        <v>50</v>
      </c>
      <c r="C43" s="281">
        <v>1.11E-2</v>
      </c>
      <c r="D43" s="282"/>
      <c r="E43" s="138" t="s">
        <v>281</v>
      </c>
      <c r="F43" s="156"/>
      <c r="G43" s="283" t="s">
        <v>201</v>
      </c>
      <c r="H43" s="284">
        <v>51.59</v>
      </c>
    </row>
    <row r="44" spans="1:10" ht="23.25" customHeight="1" thickBot="1" x14ac:dyDescent="0.3">
      <c r="A44" s="285">
        <v>9</v>
      </c>
      <c r="B44" s="286" t="s">
        <v>121</v>
      </c>
      <c r="C44" s="287">
        <v>2.5700000000000001E-2</v>
      </c>
      <c r="D44" s="288"/>
      <c r="E44" s="155" t="s">
        <v>282</v>
      </c>
      <c r="F44" s="289">
        <v>5</v>
      </c>
      <c r="G44" s="290" t="s">
        <v>202</v>
      </c>
      <c r="H44" s="291">
        <v>597.22</v>
      </c>
      <c r="I44" s="292"/>
    </row>
    <row r="45" spans="1:10" ht="31.5" customHeight="1" thickBot="1" x14ac:dyDescent="0.25">
      <c r="A45" s="261"/>
      <c r="B45" s="263" t="s">
        <v>51</v>
      </c>
      <c r="C45" s="263"/>
      <c r="D45" s="293"/>
      <c r="E45" s="265"/>
      <c r="F45" s="294"/>
      <c r="G45" s="295" t="s">
        <v>203</v>
      </c>
      <c r="H45" s="268">
        <v>6622.46</v>
      </c>
    </row>
  </sheetData>
  <mergeCells count="6">
    <mergeCell ref="B11:C11"/>
    <mergeCell ref="A5:H5"/>
    <mergeCell ref="A7:H7"/>
    <mergeCell ref="A6:H6"/>
    <mergeCell ref="A8:H8"/>
    <mergeCell ref="A10:H10"/>
  </mergeCells>
  <printOptions horizontalCentered="1"/>
  <pageMargins left="0.9055118110236221" right="0.39370078740157483" top="0.59055118110236227" bottom="0.39370078740157483" header="0.31496062992125984" footer="0.31496062992125984"/>
  <pageSetup paperSize="9" scale="68" fitToHeight="1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15"/>
  <sheetViews>
    <sheetView tabSelected="1" view="pageBreakPreview" zoomScale="90" zoomScaleNormal="100" zoomScaleSheetLayoutView="90" workbookViewId="0">
      <selection activeCell="A9" sqref="A9:G9"/>
    </sheetView>
  </sheetViews>
  <sheetFormatPr defaultRowHeight="15.75" x14ac:dyDescent="0.25"/>
  <cols>
    <col min="1" max="1" width="4.140625" style="51" customWidth="1"/>
    <col min="2" max="2" width="24.85546875" style="50" customWidth="1"/>
    <col min="3" max="3" width="15.28515625" style="50" customWidth="1"/>
    <col min="4" max="4" width="23.5703125" style="50" customWidth="1"/>
    <col min="5" max="5" width="9.42578125" style="50" customWidth="1"/>
    <col min="6" max="6" width="21.7109375" style="50" customWidth="1"/>
    <col min="7" max="7" width="12.5703125" style="50" customWidth="1"/>
    <col min="8" max="238" width="9.140625" style="50"/>
    <col min="239" max="239" width="4.140625" style="50" customWidth="1"/>
    <col min="240" max="240" width="29" style="50" customWidth="1"/>
    <col min="241" max="241" width="15.85546875" style="50" customWidth="1"/>
    <col min="242" max="242" width="25.85546875" style="50" customWidth="1"/>
    <col min="243" max="243" width="9.42578125" style="50" customWidth="1"/>
    <col min="244" max="244" width="18.28515625" style="50" customWidth="1"/>
    <col min="245" max="245" width="16.28515625" style="50" customWidth="1"/>
    <col min="246" max="246" width="10.7109375" style="50" customWidth="1"/>
    <col min="247" max="249" width="0" style="50" hidden="1" customWidth="1"/>
    <col min="250" max="250" width="16.7109375" style="50" customWidth="1"/>
    <col min="251" max="251" width="11.42578125" style="50" customWidth="1"/>
    <col min="252" max="494" width="9.140625" style="50"/>
    <col min="495" max="495" width="4.140625" style="50" customWidth="1"/>
    <col min="496" max="496" width="29" style="50" customWidth="1"/>
    <col min="497" max="497" width="15.85546875" style="50" customWidth="1"/>
    <col min="498" max="498" width="25.85546875" style="50" customWidth="1"/>
    <col min="499" max="499" width="9.42578125" style="50" customWidth="1"/>
    <col min="500" max="500" width="18.28515625" style="50" customWidth="1"/>
    <col min="501" max="501" width="16.28515625" style="50" customWidth="1"/>
    <col min="502" max="502" width="10.7109375" style="50" customWidth="1"/>
    <col min="503" max="505" width="0" style="50" hidden="1" customWidth="1"/>
    <col min="506" max="506" width="16.7109375" style="50" customWidth="1"/>
    <col min="507" max="507" width="11.42578125" style="50" customWidth="1"/>
    <col min="508" max="750" width="9.140625" style="50"/>
    <col min="751" max="751" width="4.140625" style="50" customWidth="1"/>
    <col min="752" max="752" width="29" style="50" customWidth="1"/>
    <col min="753" max="753" width="15.85546875" style="50" customWidth="1"/>
    <col min="754" max="754" width="25.85546875" style="50" customWidth="1"/>
    <col min="755" max="755" width="9.42578125" style="50" customWidth="1"/>
    <col min="756" max="756" width="18.28515625" style="50" customWidth="1"/>
    <col min="757" max="757" width="16.28515625" style="50" customWidth="1"/>
    <col min="758" max="758" width="10.7109375" style="50" customWidth="1"/>
    <col min="759" max="761" width="0" style="50" hidden="1" customWidth="1"/>
    <col min="762" max="762" width="16.7109375" style="50" customWidth="1"/>
    <col min="763" max="763" width="11.42578125" style="50" customWidth="1"/>
    <col min="764" max="1006" width="9.140625" style="50"/>
    <col min="1007" max="1007" width="4.140625" style="50" customWidth="1"/>
    <col min="1008" max="1008" width="29" style="50" customWidth="1"/>
    <col min="1009" max="1009" width="15.85546875" style="50" customWidth="1"/>
    <col min="1010" max="1010" width="25.85546875" style="50" customWidth="1"/>
    <col min="1011" max="1011" width="9.42578125" style="50" customWidth="1"/>
    <col min="1012" max="1012" width="18.28515625" style="50" customWidth="1"/>
    <col min="1013" max="1013" width="16.28515625" style="50" customWidth="1"/>
    <col min="1014" max="1014" width="10.7109375" style="50" customWidth="1"/>
    <col min="1015" max="1017" width="0" style="50" hidden="1" customWidth="1"/>
    <col min="1018" max="1018" width="16.7109375" style="50" customWidth="1"/>
    <col min="1019" max="1019" width="11.42578125" style="50" customWidth="1"/>
    <col min="1020" max="1262" width="9.140625" style="50"/>
    <col min="1263" max="1263" width="4.140625" style="50" customWidth="1"/>
    <col min="1264" max="1264" width="29" style="50" customWidth="1"/>
    <col min="1265" max="1265" width="15.85546875" style="50" customWidth="1"/>
    <col min="1266" max="1266" width="25.85546875" style="50" customWidth="1"/>
    <col min="1267" max="1267" width="9.42578125" style="50" customWidth="1"/>
    <col min="1268" max="1268" width="18.28515625" style="50" customWidth="1"/>
    <col min="1269" max="1269" width="16.28515625" style="50" customWidth="1"/>
    <col min="1270" max="1270" width="10.7109375" style="50" customWidth="1"/>
    <col min="1271" max="1273" width="0" style="50" hidden="1" customWidth="1"/>
    <col min="1274" max="1274" width="16.7109375" style="50" customWidth="1"/>
    <col min="1275" max="1275" width="11.42578125" style="50" customWidth="1"/>
    <col min="1276" max="1518" width="9.140625" style="50"/>
    <col min="1519" max="1519" width="4.140625" style="50" customWidth="1"/>
    <col min="1520" max="1520" width="29" style="50" customWidth="1"/>
    <col min="1521" max="1521" width="15.85546875" style="50" customWidth="1"/>
    <col min="1522" max="1522" width="25.85546875" style="50" customWidth="1"/>
    <col min="1523" max="1523" width="9.42578125" style="50" customWidth="1"/>
    <col min="1524" max="1524" width="18.28515625" style="50" customWidth="1"/>
    <col min="1525" max="1525" width="16.28515625" style="50" customWidth="1"/>
    <col min="1526" max="1526" width="10.7109375" style="50" customWidth="1"/>
    <col min="1527" max="1529" width="0" style="50" hidden="1" customWidth="1"/>
    <col min="1530" max="1530" width="16.7109375" style="50" customWidth="1"/>
    <col min="1531" max="1531" width="11.42578125" style="50" customWidth="1"/>
    <col min="1532" max="1774" width="9.140625" style="50"/>
    <col min="1775" max="1775" width="4.140625" style="50" customWidth="1"/>
    <col min="1776" max="1776" width="29" style="50" customWidth="1"/>
    <col min="1777" max="1777" width="15.85546875" style="50" customWidth="1"/>
    <col min="1778" max="1778" width="25.85546875" style="50" customWidth="1"/>
    <col min="1779" max="1779" width="9.42578125" style="50" customWidth="1"/>
    <col min="1780" max="1780" width="18.28515625" style="50" customWidth="1"/>
    <col min="1781" max="1781" width="16.28515625" style="50" customWidth="1"/>
    <col min="1782" max="1782" width="10.7109375" style="50" customWidth="1"/>
    <col min="1783" max="1785" width="0" style="50" hidden="1" customWidth="1"/>
    <col min="1786" max="1786" width="16.7109375" style="50" customWidth="1"/>
    <col min="1787" max="1787" width="11.42578125" style="50" customWidth="1"/>
    <col min="1788" max="2030" width="9.140625" style="50"/>
    <col min="2031" max="2031" width="4.140625" style="50" customWidth="1"/>
    <col min="2032" max="2032" width="29" style="50" customWidth="1"/>
    <col min="2033" max="2033" width="15.85546875" style="50" customWidth="1"/>
    <col min="2034" max="2034" width="25.85546875" style="50" customWidth="1"/>
    <col min="2035" max="2035" width="9.42578125" style="50" customWidth="1"/>
    <col min="2036" max="2036" width="18.28515625" style="50" customWidth="1"/>
    <col min="2037" max="2037" width="16.28515625" style="50" customWidth="1"/>
    <col min="2038" max="2038" width="10.7109375" style="50" customWidth="1"/>
    <col min="2039" max="2041" width="0" style="50" hidden="1" customWidth="1"/>
    <col min="2042" max="2042" width="16.7109375" style="50" customWidth="1"/>
    <col min="2043" max="2043" width="11.42578125" style="50" customWidth="1"/>
    <col min="2044" max="2286" width="9.140625" style="50"/>
    <col min="2287" max="2287" width="4.140625" style="50" customWidth="1"/>
    <col min="2288" max="2288" width="29" style="50" customWidth="1"/>
    <col min="2289" max="2289" width="15.85546875" style="50" customWidth="1"/>
    <col min="2290" max="2290" width="25.85546875" style="50" customWidth="1"/>
    <col min="2291" max="2291" width="9.42578125" style="50" customWidth="1"/>
    <col min="2292" max="2292" width="18.28515625" style="50" customWidth="1"/>
    <col min="2293" max="2293" width="16.28515625" style="50" customWidth="1"/>
    <col min="2294" max="2294" width="10.7109375" style="50" customWidth="1"/>
    <col min="2295" max="2297" width="0" style="50" hidden="1" customWidth="1"/>
    <col min="2298" max="2298" width="16.7109375" style="50" customWidth="1"/>
    <col min="2299" max="2299" width="11.42578125" style="50" customWidth="1"/>
    <col min="2300" max="2542" width="9.140625" style="50"/>
    <col min="2543" max="2543" width="4.140625" style="50" customWidth="1"/>
    <col min="2544" max="2544" width="29" style="50" customWidth="1"/>
    <col min="2545" max="2545" width="15.85546875" style="50" customWidth="1"/>
    <col min="2546" max="2546" width="25.85546875" style="50" customWidth="1"/>
    <col min="2547" max="2547" width="9.42578125" style="50" customWidth="1"/>
    <col min="2548" max="2548" width="18.28515625" style="50" customWidth="1"/>
    <col min="2549" max="2549" width="16.28515625" style="50" customWidth="1"/>
    <col min="2550" max="2550" width="10.7109375" style="50" customWidth="1"/>
    <col min="2551" max="2553" width="0" style="50" hidden="1" customWidth="1"/>
    <col min="2554" max="2554" width="16.7109375" style="50" customWidth="1"/>
    <col min="2555" max="2555" width="11.42578125" style="50" customWidth="1"/>
    <col min="2556" max="2798" width="9.140625" style="50"/>
    <col min="2799" max="2799" width="4.140625" style="50" customWidth="1"/>
    <col min="2800" max="2800" width="29" style="50" customWidth="1"/>
    <col min="2801" max="2801" width="15.85546875" style="50" customWidth="1"/>
    <col min="2802" max="2802" width="25.85546875" style="50" customWidth="1"/>
    <col min="2803" max="2803" width="9.42578125" style="50" customWidth="1"/>
    <col min="2804" max="2804" width="18.28515625" style="50" customWidth="1"/>
    <col min="2805" max="2805" width="16.28515625" style="50" customWidth="1"/>
    <col min="2806" max="2806" width="10.7109375" style="50" customWidth="1"/>
    <col min="2807" max="2809" width="0" style="50" hidden="1" customWidth="1"/>
    <col min="2810" max="2810" width="16.7109375" style="50" customWidth="1"/>
    <col min="2811" max="2811" width="11.42578125" style="50" customWidth="1"/>
    <col min="2812" max="3054" width="9.140625" style="50"/>
    <col min="3055" max="3055" width="4.140625" style="50" customWidth="1"/>
    <col min="3056" max="3056" width="29" style="50" customWidth="1"/>
    <col min="3057" max="3057" width="15.85546875" style="50" customWidth="1"/>
    <col min="3058" max="3058" width="25.85546875" style="50" customWidth="1"/>
    <col min="3059" max="3059" width="9.42578125" style="50" customWidth="1"/>
    <col min="3060" max="3060" width="18.28515625" style="50" customWidth="1"/>
    <col min="3061" max="3061" width="16.28515625" style="50" customWidth="1"/>
    <col min="3062" max="3062" width="10.7109375" style="50" customWidth="1"/>
    <col min="3063" max="3065" width="0" style="50" hidden="1" customWidth="1"/>
    <col min="3066" max="3066" width="16.7109375" style="50" customWidth="1"/>
    <col min="3067" max="3067" width="11.42578125" style="50" customWidth="1"/>
    <col min="3068" max="3310" width="9.140625" style="50"/>
    <col min="3311" max="3311" width="4.140625" style="50" customWidth="1"/>
    <col min="3312" max="3312" width="29" style="50" customWidth="1"/>
    <col min="3313" max="3313" width="15.85546875" style="50" customWidth="1"/>
    <col min="3314" max="3314" width="25.85546875" style="50" customWidth="1"/>
    <col min="3315" max="3315" width="9.42578125" style="50" customWidth="1"/>
    <col min="3316" max="3316" width="18.28515625" style="50" customWidth="1"/>
    <col min="3317" max="3317" width="16.28515625" style="50" customWidth="1"/>
    <col min="3318" max="3318" width="10.7109375" style="50" customWidth="1"/>
    <col min="3319" max="3321" width="0" style="50" hidden="1" customWidth="1"/>
    <col min="3322" max="3322" width="16.7109375" style="50" customWidth="1"/>
    <col min="3323" max="3323" width="11.42578125" style="50" customWidth="1"/>
    <col min="3324" max="3566" width="9.140625" style="50"/>
    <col min="3567" max="3567" width="4.140625" style="50" customWidth="1"/>
    <col min="3568" max="3568" width="29" style="50" customWidth="1"/>
    <col min="3569" max="3569" width="15.85546875" style="50" customWidth="1"/>
    <col min="3570" max="3570" width="25.85546875" style="50" customWidth="1"/>
    <col min="3571" max="3571" width="9.42578125" style="50" customWidth="1"/>
    <col min="3572" max="3572" width="18.28515625" style="50" customWidth="1"/>
    <col min="3573" max="3573" width="16.28515625" style="50" customWidth="1"/>
    <col min="3574" max="3574" width="10.7109375" style="50" customWidth="1"/>
    <col min="3575" max="3577" width="0" style="50" hidden="1" customWidth="1"/>
    <col min="3578" max="3578" width="16.7109375" style="50" customWidth="1"/>
    <col min="3579" max="3579" width="11.42578125" style="50" customWidth="1"/>
    <col min="3580" max="3822" width="9.140625" style="50"/>
    <col min="3823" max="3823" width="4.140625" style="50" customWidth="1"/>
    <col min="3824" max="3824" width="29" style="50" customWidth="1"/>
    <col min="3825" max="3825" width="15.85546875" style="50" customWidth="1"/>
    <col min="3826" max="3826" width="25.85546875" style="50" customWidth="1"/>
    <col min="3827" max="3827" width="9.42578125" style="50" customWidth="1"/>
    <col min="3828" max="3828" width="18.28515625" style="50" customWidth="1"/>
    <col min="3829" max="3829" width="16.28515625" style="50" customWidth="1"/>
    <col min="3830" max="3830" width="10.7109375" style="50" customWidth="1"/>
    <col min="3831" max="3833" width="0" style="50" hidden="1" customWidth="1"/>
    <col min="3834" max="3834" width="16.7109375" style="50" customWidth="1"/>
    <col min="3835" max="3835" width="11.42578125" style="50" customWidth="1"/>
    <col min="3836" max="4078" width="9.140625" style="50"/>
    <col min="4079" max="4079" width="4.140625" style="50" customWidth="1"/>
    <col min="4080" max="4080" width="29" style="50" customWidth="1"/>
    <col min="4081" max="4081" width="15.85546875" style="50" customWidth="1"/>
    <col min="4082" max="4082" width="25.85546875" style="50" customWidth="1"/>
    <col min="4083" max="4083" width="9.42578125" style="50" customWidth="1"/>
    <col min="4084" max="4084" width="18.28515625" style="50" customWidth="1"/>
    <col min="4085" max="4085" width="16.28515625" style="50" customWidth="1"/>
    <col min="4086" max="4086" width="10.7109375" style="50" customWidth="1"/>
    <col min="4087" max="4089" width="0" style="50" hidden="1" customWidth="1"/>
    <col min="4090" max="4090" width="16.7109375" style="50" customWidth="1"/>
    <col min="4091" max="4091" width="11.42578125" style="50" customWidth="1"/>
    <col min="4092" max="4334" width="9.140625" style="50"/>
    <col min="4335" max="4335" width="4.140625" style="50" customWidth="1"/>
    <col min="4336" max="4336" width="29" style="50" customWidth="1"/>
    <col min="4337" max="4337" width="15.85546875" style="50" customWidth="1"/>
    <col min="4338" max="4338" width="25.85546875" style="50" customWidth="1"/>
    <col min="4339" max="4339" width="9.42578125" style="50" customWidth="1"/>
    <col min="4340" max="4340" width="18.28515625" style="50" customWidth="1"/>
    <col min="4341" max="4341" width="16.28515625" style="50" customWidth="1"/>
    <col min="4342" max="4342" width="10.7109375" style="50" customWidth="1"/>
    <col min="4343" max="4345" width="0" style="50" hidden="1" customWidth="1"/>
    <col min="4346" max="4346" width="16.7109375" style="50" customWidth="1"/>
    <col min="4347" max="4347" width="11.42578125" style="50" customWidth="1"/>
    <col min="4348" max="4590" width="9.140625" style="50"/>
    <col min="4591" max="4591" width="4.140625" style="50" customWidth="1"/>
    <col min="4592" max="4592" width="29" style="50" customWidth="1"/>
    <col min="4593" max="4593" width="15.85546875" style="50" customWidth="1"/>
    <col min="4594" max="4594" width="25.85546875" style="50" customWidth="1"/>
    <col min="4595" max="4595" width="9.42578125" style="50" customWidth="1"/>
    <col min="4596" max="4596" width="18.28515625" style="50" customWidth="1"/>
    <col min="4597" max="4597" width="16.28515625" style="50" customWidth="1"/>
    <col min="4598" max="4598" width="10.7109375" style="50" customWidth="1"/>
    <col min="4599" max="4601" width="0" style="50" hidden="1" customWidth="1"/>
    <col min="4602" max="4602" width="16.7109375" style="50" customWidth="1"/>
    <col min="4603" max="4603" width="11.42578125" style="50" customWidth="1"/>
    <col min="4604" max="4846" width="9.140625" style="50"/>
    <col min="4847" max="4847" width="4.140625" style="50" customWidth="1"/>
    <col min="4848" max="4848" width="29" style="50" customWidth="1"/>
    <col min="4849" max="4849" width="15.85546875" style="50" customWidth="1"/>
    <col min="4850" max="4850" width="25.85546875" style="50" customWidth="1"/>
    <col min="4851" max="4851" width="9.42578125" style="50" customWidth="1"/>
    <col min="4852" max="4852" width="18.28515625" style="50" customWidth="1"/>
    <col min="4853" max="4853" width="16.28515625" style="50" customWidth="1"/>
    <col min="4854" max="4854" width="10.7109375" style="50" customWidth="1"/>
    <col min="4855" max="4857" width="0" style="50" hidden="1" customWidth="1"/>
    <col min="4858" max="4858" width="16.7109375" style="50" customWidth="1"/>
    <col min="4859" max="4859" width="11.42578125" style="50" customWidth="1"/>
    <col min="4860" max="5102" width="9.140625" style="50"/>
    <col min="5103" max="5103" width="4.140625" style="50" customWidth="1"/>
    <col min="5104" max="5104" width="29" style="50" customWidth="1"/>
    <col min="5105" max="5105" width="15.85546875" style="50" customWidth="1"/>
    <col min="5106" max="5106" width="25.85546875" style="50" customWidth="1"/>
    <col min="5107" max="5107" width="9.42578125" style="50" customWidth="1"/>
    <col min="5108" max="5108" width="18.28515625" style="50" customWidth="1"/>
    <col min="5109" max="5109" width="16.28515625" style="50" customWidth="1"/>
    <col min="5110" max="5110" width="10.7109375" style="50" customWidth="1"/>
    <col min="5111" max="5113" width="0" style="50" hidden="1" customWidth="1"/>
    <col min="5114" max="5114" width="16.7109375" style="50" customWidth="1"/>
    <col min="5115" max="5115" width="11.42578125" style="50" customWidth="1"/>
    <col min="5116" max="5358" width="9.140625" style="50"/>
    <col min="5359" max="5359" width="4.140625" style="50" customWidth="1"/>
    <col min="5360" max="5360" width="29" style="50" customWidth="1"/>
    <col min="5361" max="5361" width="15.85546875" style="50" customWidth="1"/>
    <col min="5362" max="5362" width="25.85546875" style="50" customWidth="1"/>
    <col min="5363" max="5363" width="9.42578125" style="50" customWidth="1"/>
    <col min="5364" max="5364" width="18.28515625" style="50" customWidth="1"/>
    <col min="5365" max="5365" width="16.28515625" style="50" customWidth="1"/>
    <col min="5366" max="5366" width="10.7109375" style="50" customWidth="1"/>
    <col min="5367" max="5369" width="0" style="50" hidden="1" customWidth="1"/>
    <col min="5370" max="5370" width="16.7109375" style="50" customWidth="1"/>
    <col min="5371" max="5371" width="11.42578125" style="50" customWidth="1"/>
    <col min="5372" max="5614" width="9.140625" style="50"/>
    <col min="5615" max="5615" width="4.140625" style="50" customWidth="1"/>
    <col min="5616" max="5616" width="29" style="50" customWidth="1"/>
    <col min="5617" max="5617" width="15.85546875" style="50" customWidth="1"/>
    <col min="5618" max="5618" width="25.85546875" style="50" customWidth="1"/>
    <col min="5619" max="5619" width="9.42578125" style="50" customWidth="1"/>
    <col min="5620" max="5620" width="18.28515625" style="50" customWidth="1"/>
    <col min="5621" max="5621" width="16.28515625" style="50" customWidth="1"/>
    <col min="5622" max="5622" width="10.7109375" style="50" customWidth="1"/>
    <col min="5623" max="5625" width="0" style="50" hidden="1" customWidth="1"/>
    <col min="5626" max="5626" width="16.7109375" style="50" customWidth="1"/>
    <col min="5627" max="5627" width="11.42578125" style="50" customWidth="1"/>
    <col min="5628" max="5870" width="9.140625" style="50"/>
    <col min="5871" max="5871" width="4.140625" style="50" customWidth="1"/>
    <col min="5872" max="5872" width="29" style="50" customWidth="1"/>
    <col min="5873" max="5873" width="15.85546875" style="50" customWidth="1"/>
    <col min="5874" max="5874" width="25.85546875" style="50" customWidth="1"/>
    <col min="5875" max="5875" width="9.42578125" style="50" customWidth="1"/>
    <col min="5876" max="5876" width="18.28515625" style="50" customWidth="1"/>
    <col min="5877" max="5877" width="16.28515625" style="50" customWidth="1"/>
    <col min="5878" max="5878" width="10.7109375" style="50" customWidth="1"/>
    <col min="5879" max="5881" width="0" style="50" hidden="1" customWidth="1"/>
    <col min="5882" max="5882" width="16.7109375" style="50" customWidth="1"/>
    <col min="5883" max="5883" width="11.42578125" style="50" customWidth="1"/>
    <col min="5884" max="6126" width="9.140625" style="50"/>
    <col min="6127" max="6127" width="4.140625" style="50" customWidth="1"/>
    <col min="6128" max="6128" width="29" style="50" customWidth="1"/>
    <col min="6129" max="6129" width="15.85546875" style="50" customWidth="1"/>
    <col min="6130" max="6130" width="25.85546875" style="50" customWidth="1"/>
    <col min="6131" max="6131" width="9.42578125" style="50" customWidth="1"/>
    <col min="6132" max="6132" width="18.28515625" style="50" customWidth="1"/>
    <col min="6133" max="6133" width="16.28515625" style="50" customWidth="1"/>
    <col min="6134" max="6134" width="10.7109375" style="50" customWidth="1"/>
    <col min="6135" max="6137" width="0" style="50" hidden="1" customWidth="1"/>
    <col min="6138" max="6138" width="16.7109375" style="50" customWidth="1"/>
    <col min="6139" max="6139" width="11.42578125" style="50" customWidth="1"/>
    <col min="6140" max="6382" width="9.140625" style="50"/>
    <col min="6383" max="6383" width="4.140625" style="50" customWidth="1"/>
    <col min="6384" max="6384" width="29" style="50" customWidth="1"/>
    <col min="6385" max="6385" width="15.85546875" style="50" customWidth="1"/>
    <col min="6386" max="6386" width="25.85546875" style="50" customWidth="1"/>
    <col min="6387" max="6387" width="9.42578125" style="50" customWidth="1"/>
    <col min="6388" max="6388" width="18.28515625" style="50" customWidth="1"/>
    <col min="6389" max="6389" width="16.28515625" style="50" customWidth="1"/>
    <col min="6390" max="6390" width="10.7109375" style="50" customWidth="1"/>
    <col min="6391" max="6393" width="0" style="50" hidden="1" customWidth="1"/>
    <col min="6394" max="6394" width="16.7109375" style="50" customWidth="1"/>
    <col min="6395" max="6395" width="11.42578125" style="50" customWidth="1"/>
    <col min="6396" max="6638" width="9.140625" style="50"/>
    <col min="6639" max="6639" width="4.140625" style="50" customWidth="1"/>
    <col min="6640" max="6640" width="29" style="50" customWidth="1"/>
    <col min="6641" max="6641" width="15.85546875" style="50" customWidth="1"/>
    <col min="6642" max="6642" width="25.85546875" style="50" customWidth="1"/>
    <col min="6643" max="6643" width="9.42578125" style="50" customWidth="1"/>
    <col min="6644" max="6644" width="18.28515625" style="50" customWidth="1"/>
    <col min="6645" max="6645" width="16.28515625" style="50" customWidth="1"/>
    <col min="6646" max="6646" width="10.7109375" style="50" customWidth="1"/>
    <col min="6647" max="6649" width="0" style="50" hidden="1" customWidth="1"/>
    <col min="6650" max="6650" width="16.7109375" style="50" customWidth="1"/>
    <col min="6651" max="6651" width="11.42578125" style="50" customWidth="1"/>
    <col min="6652" max="6894" width="9.140625" style="50"/>
    <col min="6895" max="6895" width="4.140625" style="50" customWidth="1"/>
    <col min="6896" max="6896" width="29" style="50" customWidth="1"/>
    <col min="6897" max="6897" width="15.85546875" style="50" customWidth="1"/>
    <col min="6898" max="6898" width="25.85546875" style="50" customWidth="1"/>
    <col min="6899" max="6899" width="9.42578125" style="50" customWidth="1"/>
    <col min="6900" max="6900" width="18.28515625" style="50" customWidth="1"/>
    <col min="6901" max="6901" width="16.28515625" style="50" customWidth="1"/>
    <col min="6902" max="6902" width="10.7109375" style="50" customWidth="1"/>
    <col min="6903" max="6905" width="0" style="50" hidden="1" customWidth="1"/>
    <col min="6906" max="6906" width="16.7109375" style="50" customWidth="1"/>
    <col min="6907" max="6907" width="11.42578125" style="50" customWidth="1"/>
    <col min="6908" max="7150" width="9.140625" style="50"/>
    <col min="7151" max="7151" width="4.140625" style="50" customWidth="1"/>
    <col min="7152" max="7152" width="29" style="50" customWidth="1"/>
    <col min="7153" max="7153" width="15.85546875" style="50" customWidth="1"/>
    <col min="7154" max="7154" width="25.85546875" style="50" customWidth="1"/>
    <col min="7155" max="7155" width="9.42578125" style="50" customWidth="1"/>
    <col min="7156" max="7156" width="18.28515625" style="50" customWidth="1"/>
    <col min="7157" max="7157" width="16.28515625" style="50" customWidth="1"/>
    <col min="7158" max="7158" width="10.7109375" style="50" customWidth="1"/>
    <col min="7159" max="7161" width="0" style="50" hidden="1" customWidth="1"/>
    <col min="7162" max="7162" width="16.7109375" style="50" customWidth="1"/>
    <col min="7163" max="7163" width="11.42578125" style="50" customWidth="1"/>
    <col min="7164" max="7406" width="9.140625" style="50"/>
    <col min="7407" max="7407" width="4.140625" style="50" customWidth="1"/>
    <col min="7408" max="7408" width="29" style="50" customWidth="1"/>
    <col min="7409" max="7409" width="15.85546875" style="50" customWidth="1"/>
    <col min="7410" max="7410" width="25.85546875" style="50" customWidth="1"/>
    <col min="7411" max="7411" width="9.42578125" style="50" customWidth="1"/>
    <col min="7412" max="7412" width="18.28515625" style="50" customWidth="1"/>
    <col min="7413" max="7413" width="16.28515625" style="50" customWidth="1"/>
    <col min="7414" max="7414" width="10.7109375" style="50" customWidth="1"/>
    <col min="7415" max="7417" width="0" style="50" hidden="1" customWidth="1"/>
    <col min="7418" max="7418" width="16.7109375" style="50" customWidth="1"/>
    <col min="7419" max="7419" width="11.42578125" style="50" customWidth="1"/>
    <col min="7420" max="7662" width="9.140625" style="50"/>
    <col min="7663" max="7663" width="4.140625" style="50" customWidth="1"/>
    <col min="7664" max="7664" width="29" style="50" customWidth="1"/>
    <col min="7665" max="7665" width="15.85546875" style="50" customWidth="1"/>
    <col min="7666" max="7666" width="25.85546875" style="50" customWidth="1"/>
    <col min="7667" max="7667" width="9.42578125" style="50" customWidth="1"/>
    <col min="7668" max="7668" width="18.28515625" style="50" customWidth="1"/>
    <col min="7669" max="7669" width="16.28515625" style="50" customWidth="1"/>
    <col min="7670" max="7670" width="10.7109375" style="50" customWidth="1"/>
    <col min="7671" max="7673" width="0" style="50" hidden="1" customWidth="1"/>
    <col min="7674" max="7674" width="16.7109375" style="50" customWidth="1"/>
    <col min="7675" max="7675" width="11.42578125" style="50" customWidth="1"/>
    <col min="7676" max="7918" width="9.140625" style="50"/>
    <col min="7919" max="7919" width="4.140625" style="50" customWidth="1"/>
    <col min="7920" max="7920" width="29" style="50" customWidth="1"/>
    <col min="7921" max="7921" width="15.85546875" style="50" customWidth="1"/>
    <col min="7922" max="7922" width="25.85546875" style="50" customWidth="1"/>
    <col min="7923" max="7923" width="9.42578125" style="50" customWidth="1"/>
    <col min="7924" max="7924" width="18.28515625" style="50" customWidth="1"/>
    <col min="7925" max="7925" width="16.28515625" style="50" customWidth="1"/>
    <col min="7926" max="7926" width="10.7109375" style="50" customWidth="1"/>
    <col min="7927" max="7929" width="0" style="50" hidden="1" customWidth="1"/>
    <col min="7930" max="7930" width="16.7109375" style="50" customWidth="1"/>
    <col min="7931" max="7931" width="11.42578125" style="50" customWidth="1"/>
    <col min="7932" max="8174" width="9.140625" style="50"/>
    <col min="8175" max="8175" width="4.140625" style="50" customWidth="1"/>
    <col min="8176" max="8176" width="29" style="50" customWidth="1"/>
    <col min="8177" max="8177" width="15.85546875" style="50" customWidth="1"/>
    <col min="8178" max="8178" width="25.85546875" style="50" customWidth="1"/>
    <col min="8179" max="8179" width="9.42578125" style="50" customWidth="1"/>
    <col min="8180" max="8180" width="18.28515625" style="50" customWidth="1"/>
    <col min="8181" max="8181" width="16.28515625" style="50" customWidth="1"/>
    <col min="8182" max="8182" width="10.7109375" style="50" customWidth="1"/>
    <col min="8183" max="8185" width="0" style="50" hidden="1" customWidth="1"/>
    <col min="8186" max="8186" width="16.7109375" style="50" customWidth="1"/>
    <col min="8187" max="8187" width="11.42578125" style="50" customWidth="1"/>
    <col min="8188" max="8430" width="9.140625" style="50"/>
    <col min="8431" max="8431" width="4.140625" style="50" customWidth="1"/>
    <col min="8432" max="8432" width="29" style="50" customWidth="1"/>
    <col min="8433" max="8433" width="15.85546875" style="50" customWidth="1"/>
    <col min="8434" max="8434" width="25.85546875" style="50" customWidth="1"/>
    <col min="8435" max="8435" width="9.42578125" style="50" customWidth="1"/>
    <col min="8436" max="8436" width="18.28515625" style="50" customWidth="1"/>
    <col min="8437" max="8437" width="16.28515625" style="50" customWidth="1"/>
    <col min="8438" max="8438" width="10.7109375" style="50" customWidth="1"/>
    <col min="8439" max="8441" width="0" style="50" hidden="1" customWidth="1"/>
    <col min="8442" max="8442" width="16.7109375" style="50" customWidth="1"/>
    <col min="8443" max="8443" width="11.42578125" style="50" customWidth="1"/>
    <col min="8444" max="8686" width="9.140625" style="50"/>
    <col min="8687" max="8687" width="4.140625" style="50" customWidth="1"/>
    <col min="8688" max="8688" width="29" style="50" customWidth="1"/>
    <col min="8689" max="8689" width="15.85546875" style="50" customWidth="1"/>
    <col min="8690" max="8690" width="25.85546875" style="50" customWidth="1"/>
    <col min="8691" max="8691" width="9.42578125" style="50" customWidth="1"/>
    <col min="8692" max="8692" width="18.28515625" style="50" customWidth="1"/>
    <col min="8693" max="8693" width="16.28515625" style="50" customWidth="1"/>
    <col min="8694" max="8694" width="10.7109375" style="50" customWidth="1"/>
    <col min="8695" max="8697" width="0" style="50" hidden="1" customWidth="1"/>
    <col min="8698" max="8698" width="16.7109375" style="50" customWidth="1"/>
    <col min="8699" max="8699" width="11.42578125" style="50" customWidth="1"/>
    <col min="8700" max="8942" width="9.140625" style="50"/>
    <col min="8943" max="8943" width="4.140625" style="50" customWidth="1"/>
    <col min="8944" max="8944" width="29" style="50" customWidth="1"/>
    <col min="8945" max="8945" width="15.85546875" style="50" customWidth="1"/>
    <col min="8946" max="8946" width="25.85546875" style="50" customWidth="1"/>
    <col min="8947" max="8947" width="9.42578125" style="50" customWidth="1"/>
    <col min="8948" max="8948" width="18.28515625" style="50" customWidth="1"/>
    <col min="8949" max="8949" width="16.28515625" style="50" customWidth="1"/>
    <col min="8950" max="8950" width="10.7109375" style="50" customWidth="1"/>
    <col min="8951" max="8953" width="0" style="50" hidden="1" customWidth="1"/>
    <col min="8954" max="8954" width="16.7109375" style="50" customWidth="1"/>
    <col min="8955" max="8955" width="11.42578125" style="50" customWidth="1"/>
    <col min="8956" max="9198" width="9.140625" style="50"/>
    <col min="9199" max="9199" width="4.140625" style="50" customWidth="1"/>
    <col min="9200" max="9200" width="29" style="50" customWidth="1"/>
    <col min="9201" max="9201" width="15.85546875" style="50" customWidth="1"/>
    <col min="9202" max="9202" width="25.85546875" style="50" customWidth="1"/>
    <col min="9203" max="9203" width="9.42578125" style="50" customWidth="1"/>
    <col min="9204" max="9204" width="18.28515625" style="50" customWidth="1"/>
    <col min="9205" max="9205" width="16.28515625" style="50" customWidth="1"/>
    <col min="9206" max="9206" width="10.7109375" style="50" customWidth="1"/>
    <col min="9207" max="9209" width="0" style="50" hidden="1" customWidth="1"/>
    <col min="9210" max="9210" width="16.7109375" style="50" customWidth="1"/>
    <col min="9211" max="9211" width="11.42578125" style="50" customWidth="1"/>
    <col min="9212" max="9454" width="9.140625" style="50"/>
    <col min="9455" max="9455" width="4.140625" style="50" customWidth="1"/>
    <col min="9456" max="9456" width="29" style="50" customWidth="1"/>
    <col min="9457" max="9457" width="15.85546875" style="50" customWidth="1"/>
    <col min="9458" max="9458" width="25.85546875" style="50" customWidth="1"/>
    <col min="9459" max="9459" width="9.42578125" style="50" customWidth="1"/>
    <col min="9460" max="9460" width="18.28515625" style="50" customWidth="1"/>
    <col min="9461" max="9461" width="16.28515625" style="50" customWidth="1"/>
    <col min="9462" max="9462" width="10.7109375" style="50" customWidth="1"/>
    <col min="9463" max="9465" width="0" style="50" hidden="1" customWidth="1"/>
    <col min="9466" max="9466" width="16.7109375" style="50" customWidth="1"/>
    <col min="9467" max="9467" width="11.42578125" style="50" customWidth="1"/>
    <col min="9468" max="9710" width="9.140625" style="50"/>
    <col min="9711" max="9711" width="4.140625" style="50" customWidth="1"/>
    <col min="9712" max="9712" width="29" style="50" customWidth="1"/>
    <col min="9713" max="9713" width="15.85546875" style="50" customWidth="1"/>
    <col min="9714" max="9714" width="25.85546875" style="50" customWidth="1"/>
    <col min="9715" max="9715" width="9.42578125" style="50" customWidth="1"/>
    <col min="9716" max="9716" width="18.28515625" style="50" customWidth="1"/>
    <col min="9717" max="9717" width="16.28515625" style="50" customWidth="1"/>
    <col min="9718" max="9718" width="10.7109375" style="50" customWidth="1"/>
    <col min="9719" max="9721" width="0" style="50" hidden="1" customWidth="1"/>
    <col min="9722" max="9722" width="16.7109375" style="50" customWidth="1"/>
    <col min="9723" max="9723" width="11.42578125" style="50" customWidth="1"/>
    <col min="9724" max="9966" width="9.140625" style="50"/>
    <col min="9967" max="9967" width="4.140625" style="50" customWidth="1"/>
    <col min="9968" max="9968" width="29" style="50" customWidth="1"/>
    <col min="9969" max="9969" width="15.85546875" style="50" customWidth="1"/>
    <col min="9970" max="9970" width="25.85546875" style="50" customWidth="1"/>
    <col min="9971" max="9971" width="9.42578125" style="50" customWidth="1"/>
    <col min="9972" max="9972" width="18.28515625" style="50" customWidth="1"/>
    <col min="9973" max="9973" width="16.28515625" style="50" customWidth="1"/>
    <col min="9974" max="9974" width="10.7109375" style="50" customWidth="1"/>
    <col min="9975" max="9977" width="0" style="50" hidden="1" customWidth="1"/>
    <col min="9978" max="9978" width="16.7109375" style="50" customWidth="1"/>
    <col min="9979" max="9979" width="11.42578125" style="50" customWidth="1"/>
    <col min="9980" max="10222" width="9.140625" style="50"/>
    <col min="10223" max="10223" width="4.140625" style="50" customWidth="1"/>
    <col min="10224" max="10224" width="29" style="50" customWidth="1"/>
    <col min="10225" max="10225" width="15.85546875" style="50" customWidth="1"/>
    <col min="10226" max="10226" width="25.85546875" style="50" customWidth="1"/>
    <col min="10227" max="10227" width="9.42578125" style="50" customWidth="1"/>
    <col min="10228" max="10228" width="18.28515625" style="50" customWidth="1"/>
    <col min="10229" max="10229" width="16.28515625" style="50" customWidth="1"/>
    <col min="10230" max="10230" width="10.7109375" style="50" customWidth="1"/>
    <col min="10231" max="10233" width="0" style="50" hidden="1" customWidth="1"/>
    <col min="10234" max="10234" width="16.7109375" style="50" customWidth="1"/>
    <col min="10235" max="10235" width="11.42578125" style="50" customWidth="1"/>
    <col min="10236" max="10478" width="9.140625" style="50"/>
    <col min="10479" max="10479" width="4.140625" style="50" customWidth="1"/>
    <col min="10480" max="10480" width="29" style="50" customWidth="1"/>
    <col min="10481" max="10481" width="15.85546875" style="50" customWidth="1"/>
    <col min="10482" max="10482" width="25.85546875" style="50" customWidth="1"/>
    <col min="10483" max="10483" width="9.42578125" style="50" customWidth="1"/>
    <col min="10484" max="10484" width="18.28515625" style="50" customWidth="1"/>
    <col min="10485" max="10485" width="16.28515625" style="50" customWidth="1"/>
    <col min="10486" max="10486" width="10.7109375" style="50" customWidth="1"/>
    <col min="10487" max="10489" width="0" style="50" hidden="1" customWidth="1"/>
    <col min="10490" max="10490" width="16.7109375" style="50" customWidth="1"/>
    <col min="10491" max="10491" width="11.42578125" style="50" customWidth="1"/>
    <col min="10492" max="10734" width="9.140625" style="50"/>
    <col min="10735" max="10735" width="4.140625" style="50" customWidth="1"/>
    <col min="10736" max="10736" width="29" style="50" customWidth="1"/>
    <col min="10737" max="10737" width="15.85546875" style="50" customWidth="1"/>
    <col min="10738" max="10738" width="25.85546875" style="50" customWidth="1"/>
    <col min="10739" max="10739" width="9.42578125" style="50" customWidth="1"/>
    <col min="10740" max="10740" width="18.28515625" style="50" customWidth="1"/>
    <col min="10741" max="10741" width="16.28515625" style="50" customWidth="1"/>
    <col min="10742" max="10742" width="10.7109375" style="50" customWidth="1"/>
    <col min="10743" max="10745" width="0" style="50" hidden="1" customWidth="1"/>
    <col min="10746" max="10746" width="16.7109375" style="50" customWidth="1"/>
    <col min="10747" max="10747" width="11.42578125" style="50" customWidth="1"/>
    <col min="10748" max="10990" width="9.140625" style="50"/>
    <col min="10991" max="10991" width="4.140625" style="50" customWidth="1"/>
    <col min="10992" max="10992" width="29" style="50" customWidth="1"/>
    <col min="10993" max="10993" width="15.85546875" style="50" customWidth="1"/>
    <col min="10994" max="10994" width="25.85546875" style="50" customWidth="1"/>
    <col min="10995" max="10995" width="9.42578125" style="50" customWidth="1"/>
    <col min="10996" max="10996" width="18.28515625" style="50" customWidth="1"/>
    <col min="10997" max="10997" width="16.28515625" style="50" customWidth="1"/>
    <col min="10998" max="10998" width="10.7109375" style="50" customWidth="1"/>
    <col min="10999" max="11001" width="0" style="50" hidden="1" customWidth="1"/>
    <col min="11002" max="11002" width="16.7109375" style="50" customWidth="1"/>
    <col min="11003" max="11003" width="11.42578125" style="50" customWidth="1"/>
    <col min="11004" max="11246" width="9.140625" style="50"/>
    <col min="11247" max="11247" width="4.140625" style="50" customWidth="1"/>
    <col min="11248" max="11248" width="29" style="50" customWidth="1"/>
    <col min="11249" max="11249" width="15.85546875" style="50" customWidth="1"/>
    <col min="11250" max="11250" width="25.85546875" style="50" customWidth="1"/>
    <col min="11251" max="11251" width="9.42578125" style="50" customWidth="1"/>
    <col min="11252" max="11252" width="18.28515625" style="50" customWidth="1"/>
    <col min="11253" max="11253" width="16.28515625" style="50" customWidth="1"/>
    <col min="11254" max="11254" width="10.7109375" style="50" customWidth="1"/>
    <col min="11255" max="11257" width="0" style="50" hidden="1" customWidth="1"/>
    <col min="11258" max="11258" width="16.7109375" style="50" customWidth="1"/>
    <col min="11259" max="11259" width="11.42578125" style="50" customWidth="1"/>
    <col min="11260" max="11502" width="9.140625" style="50"/>
    <col min="11503" max="11503" width="4.140625" style="50" customWidth="1"/>
    <col min="11504" max="11504" width="29" style="50" customWidth="1"/>
    <col min="11505" max="11505" width="15.85546875" style="50" customWidth="1"/>
    <col min="11506" max="11506" width="25.85546875" style="50" customWidth="1"/>
    <col min="11507" max="11507" width="9.42578125" style="50" customWidth="1"/>
    <col min="11508" max="11508" width="18.28515625" style="50" customWidth="1"/>
    <col min="11509" max="11509" width="16.28515625" style="50" customWidth="1"/>
    <col min="11510" max="11510" width="10.7109375" style="50" customWidth="1"/>
    <col min="11511" max="11513" width="0" style="50" hidden="1" customWidth="1"/>
    <col min="11514" max="11514" width="16.7109375" style="50" customWidth="1"/>
    <col min="11515" max="11515" width="11.42578125" style="50" customWidth="1"/>
    <col min="11516" max="11758" width="9.140625" style="50"/>
    <col min="11759" max="11759" width="4.140625" style="50" customWidth="1"/>
    <col min="11760" max="11760" width="29" style="50" customWidth="1"/>
    <col min="11761" max="11761" width="15.85546875" style="50" customWidth="1"/>
    <col min="11762" max="11762" width="25.85546875" style="50" customWidth="1"/>
    <col min="11763" max="11763" width="9.42578125" style="50" customWidth="1"/>
    <col min="11764" max="11764" width="18.28515625" style="50" customWidth="1"/>
    <col min="11765" max="11765" width="16.28515625" style="50" customWidth="1"/>
    <col min="11766" max="11766" width="10.7109375" style="50" customWidth="1"/>
    <col min="11767" max="11769" width="0" style="50" hidden="1" customWidth="1"/>
    <col min="11770" max="11770" width="16.7109375" style="50" customWidth="1"/>
    <col min="11771" max="11771" width="11.42578125" style="50" customWidth="1"/>
    <col min="11772" max="12014" width="9.140625" style="50"/>
    <col min="12015" max="12015" width="4.140625" style="50" customWidth="1"/>
    <col min="12016" max="12016" width="29" style="50" customWidth="1"/>
    <col min="12017" max="12017" width="15.85546875" style="50" customWidth="1"/>
    <col min="12018" max="12018" width="25.85546875" style="50" customWidth="1"/>
    <col min="12019" max="12019" width="9.42578125" style="50" customWidth="1"/>
    <col min="12020" max="12020" width="18.28515625" style="50" customWidth="1"/>
    <col min="12021" max="12021" width="16.28515625" style="50" customWidth="1"/>
    <col min="12022" max="12022" width="10.7109375" style="50" customWidth="1"/>
    <col min="12023" max="12025" width="0" style="50" hidden="1" customWidth="1"/>
    <col min="12026" max="12026" width="16.7109375" style="50" customWidth="1"/>
    <col min="12027" max="12027" width="11.42578125" style="50" customWidth="1"/>
    <col min="12028" max="12270" width="9.140625" style="50"/>
    <col min="12271" max="12271" width="4.140625" style="50" customWidth="1"/>
    <col min="12272" max="12272" width="29" style="50" customWidth="1"/>
    <col min="12273" max="12273" width="15.85546875" style="50" customWidth="1"/>
    <col min="12274" max="12274" width="25.85546875" style="50" customWidth="1"/>
    <col min="12275" max="12275" width="9.42578125" style="50" customWidth="1"/>
    <col min="12276" max="12276" width="18.28515625" style="50" customWidth="1"/>
    <col min="12277" max="12277" width="16.28515625" style="50" customWidth="1"/>
    <col min="12278" max="12278" width="10.7109375" style="50" customWidth="1"/>
    <col min="12279" max="12281" width="0" style="50" hidden="1" customWidth="1"/>
    <col min="12282" max="12282" width="16.7109375" style="50" customWidth="1"/>
    <col min="12283" max="12283" width="11.42578125" style="50" customWidth="1"/>
    <col min="12284" max="12526" width="9.140625" style="50"/>
    <col min="12527" max="12527" width="4.140625" style="50" customWidth="1"/>
    <col min="12528" max="12528" width="29" style="50" customWidth="1"/>
    <col min="12529" max="12529" width="15.85546875" style="50" customWidth="1"/>
    <col min="12530" max="12530" width="25.85546875" style="50" customWidth="1"/>
    <col min="12531" max="12531" width="9.42578125" style="50" customWidth="1"/>
    <col min="12532" max="12532" width="18.28515625" style="50" customWidth="1"/>
    <col min="12533" max="12533" width="16.28515625" style="50" customWidth="1"/>
    <col min="12534" max="12534" width="10.7109375" style="50" customWidth="1"/>
    <col min="12535" max="12537" width="0" style="50" hidden="1" customWidth="1"/>
    <col min="12538" max="12538" width="16.7109375" style="50" customWidth="1"/>
    <col min="12539" max="12539" width="11.42578125" style="50" customWidth="1"/>
    <col min="12540" max="12782" width="9.140625" style="50"/>
    <col min="12783" max="12783" width="4.140625" style="50" customWidth="1"/>
    <col min="12784" max="12784" width="29" style="50" customWidth="1"/>
    <col min="12785" max="12785" width="15.85546875" style="50" customWidth="1"/>
    <col min="12786" max="12786" width="25.85546875" style="50" customWidth="1"/>
    <col min="12787" max="12787" width="9.42578125" style="50" customWidth="1"/>
    <col min="12788" max="12788" width="18.28515625" style="50" customWidth="1"/>
    <col min="12789" max="12789" width="16.28515625" style="50" customWidth="1"/>
    <col min="12790" max="12790" width="10.7109375" style="50" customWidth="1"/>
    <col min="12791" max="12793" width="0" style="50" hidden="1" customWidth="1"/>
    <col min="12794" max="12794" width="16.7109375" style="50" customWidth="1"/>
    <col min="12795" max="12795" width="11.42578125" style="50" customWidth="1"/>
    <col min="12796" max="13038" width="9.140625" style="50"/>
    <col min="13039" max="13039" width="4.140625" style="50" customWidth="1"/>
    <col min="13040" max="13040" width="29" style="50" customWidth="1"/>
    <col min="13041" max="13041" width="15.85546875" style="50" customWidth="1"/>
    <col min="13042" max="13042" width="25.85546875" style="50" customWidth="1"/>
    <col min="13043" max="13043" width="9.42578125" style="50" customWidth="1"/>
    <col min="13044" max="13044" width="18.28515625" style="50" customWidth="1"/>
    <col min="13045" max="13045" width="16.28515625" style="50" customWidth="1"/>
    <col min="13046" max="13046" width="10.7109375" style="50" customWidth="1"/>
    <col min="13047" max="13049" width="0" style="50" hidden="1" customWidth="1"/>
    <col min="13050" max="13050" width="16.7109375" style="50" customWidth="1"/>
    <col min="13051" max="13051" width="11.42578125" style="50" customWidth="1"/>
    <col min="13052" max="13294" width="9.140625" style="50"/>
    <col min="13295" max="13295" width="4.140625" style="50" customWidth="1"/>
    <col min="13296" max="13296" width="29" style="50" customWidth="1"/>
    <col min="13297" max="13297" width="15.85546875" style="50" customWidth="1"/>
    <col min="13298" max="13298" width="25.85546875" style="50" customWidth="1"/>
    <col min="13299" max="13299" width="9.42578125" style="50" customWidth="1"/>
    <col min="13300" max="13300" width="18.28515625" style="50" customWidth="1"/>
    <col min="13301" max="13301" width="16.28515625" style="50" customWidth="1"/>
    <col min="13302" max="13302" width="10.7109375" style="50" customWidth="1"/>
    <col min="13303" max="13305" width="0" style="50" hidden="1" customWidth="1"/>
    <col min="13306" max="13306" width="16.7109375" style="50" customWidth="1"/>
    <col min="13307" max="13307" width="11.42578125" style="50" customWidth="1"/>
    <col min="13308" max="13550" width="9.140625" style="50"/>
    <col min="13551" max="13551" width="4.140625" style="50" customWidth="1"/>
    <col min="13552" max="13552" width="29" style="50" customWidth="1"/>
    <col min="13553" max="13553" width="15.85546875" style="50" customWidth="1"/>
    <col min="13554" max="13554" width="25.85546875" style="50" customWidth="1"/>
    <col min="13555" max="13555" width="9.42578125" style="50" customWidth="1"/>
    <col min="13556" max="13556" width="18.28515625" style="50" customWidth="1"/>
    <col min="13557" max="13557" width="16.28515625" style="50" customWidth="1"/>
    <col min="13558" max="13558" width="10.7109375" style="50" customWidth="1"/>
    <col min="13559" max="13561" width="0" style="50" hidden="1" customWidth="1"/>
    <col min="13562" max="13562" width="16.7109375" style="50" customWidth="1"/>
    <col min="13563" max="13563" width="11.42578125" style="50" customWidth="1"/>
    <col min="13564" max="13806" width="9.140625" style="50"/>
    <col min="13807" max="13807" width="4.140625" style="50" customWidth="1"/>
    <col min="13808" max="13808" width="29" style="50" customWidth="1"/>
    <col min="13809" max="13809" width="15.85546875" style="50" customWidth="1"/>
    <col min="13810" max="13810" width="25.85546875" style="50" customWidth="1"/>
    <col min="13811" max="13811" width="9.42578125" style="50" customWidth="1"/>
    <col min="13812" max="13812" width="18.28515625" style="50" customWidth="1"/>
    <col min="13813" max="13813" width="16.28515625" style="50" customWidth="1"/>
    <col min="13814" max="13814" width="10.7109375" style="50" customWidth="1"/>
    <col min="13815" max="13817" width="0" style="50" hidden="1" customWidth="1"/>
    <col min="13818" max="13818" width="16.7109375" style="50" customWidth="1"/>
    <col min="13819" max="13819" width="11.42578125" style="50" customWidth="1"/>
    <col min="13820" max="14062" width="9.140625" style="50"/>
    <col min="14063" max="14063" width="4.140625" style="50" customWidth="1"/>
    <col min="14064" max="14064" width="29" style="50" customWidth="1"/>
    <col min="14065" max="14065" width="15.85546875" style="50" customWidth="1"/>
    <col min="14066" max="14066" width="25.85546875" style="50" customWidth="1"/>
    <col min="14067" max="14067" width="9.42578125" style="50" customWidth="1"/>
    <col min="14068" max="14068" width="18.28515625" style="50" customWidth="1"/>
    <col min="14069" max="14069" width="16.28515625" style="50" customWidth="1"/>
    <col min="14070" max="14070" width="10.7109375" style="50" customWidth="1"/>
    <col min="14071" max="14073" width="0" style="50" hidden="1" customWidth="1"/>
    <col min="14074" max="14074" width="16.7109375" style="50" customWidth="1"/>
    <col min="14075" max="14075" width="11.42578125" style="50" customWidth="1"/>
    <col min="14076" max="14318" width="9.140625" style="50"/>
    <col min="14319" max="14319" width="4.140625" style="50" customWidth="1"/>
    <col min="14320" max="14320" width="29" style="50" customWidth="1"/>
    <col min="14321" max="14321" width="15.85546875" style="50" customWidth="1"/>
    <col min="14322" max="14322" width="25.85546875" style="50" customWidth="1"/>
    <col min="14323" max="14323" width="9.42578125" style="50" customWidth="1"/>
    <col min="14324" max="14324" width="18.28515625" style="50" customWidth="1"/>
    <col min="14325" max="14325" width="16.28515625" style="50" customWidth="1"/>
    <col min="14326" max="14326" width="10.7109375" style="50" customWidth="1"/>
    <col min="14327" max="14329" width="0" style="50" hidden="1" customWidth="1"/>
    <col min="14330" max="14330" width="16.7109375" style="50" customWidth="1"/>
    <col min="14331" max="14331" width="11.42578125" style="50" customWidth="1"/>
    <col min="14332" max="14574" width="9.140625" style="50"/>
    <col min="14575" max="14575" width="4.140625" style="50" customWidth="1"/>
    <col min="14576" max="14576" width="29" style="50" customWidth="1"/>
    <col min="14577" max="14577" width="15.85546875" style="50" customWidth="1"/>
    <col min="14578" max="14578" width="25.85546875" style="50" customWidth="1"/>
    <col min="14579" max="14579" width="9.42578125" style="50" customWidth="1"/>
    <col min="14580" max="14580" width="18.28515625" style="50" customWidth="1"/>
    <col min="14581" max="14581" width="16.28515625" style="50" customWidth="1"/>
    <col min="14582" max="14582" width="10.7109375" style="50" customWidth="1"/>
    <col min="14583" max="14585" width="0" style="50" hidden="1" customWidth="1"/>
    <col min="14586" max="14586" width="16.7109375" style="50" customWidth="1"/>
    <col min="14587" max="14587" width="11.42578125" style="50" customWidth="1"/>
    <col min="14588" max="14830" width="9.140625" style="50"/>
    <col min="14831" max="14831" width="4.140625" style="50" customWidth="1"/>
    <col min="14832" max="14832" width="29" style="50" customWidth="1"/>
    <col min="14833" max="14833" width="15.85546875" style="50" customWidth="1"/>
    <col min="14834" max="14834" width="25.85546875" style="50" customWidth="1"/>
    <col min="14835" max="14835" width="9.42578125" style="50" customWidth="1"/>
    <col min="14836" max="14836" width="18.28515625" style="50" customWidth="1"/>
    <col min="14837" max="14837" width="16.28515625" style="50" customWidth="1"/>
    <col min="14838" max="14838" width="10.7109375" style="50" customWidth="1"/>
    <col min="14839" max="14841" width="0" style="50" hidden="1" customWidth="1"/>
    <col min="14842" max="14842" width="16.7109375" style="50" customWidth="1"/>
    <col min="14843" max="14843" width="11.42578125" style="50" customWidth="1"/>
    <col min="14844" max="15086" width="9.140625" style="50"/>
    <col min="15087" max="15087" width="4.140625" style="50" customWidth="1"/>
    <col min="15088" max="15088" width="29" style="50" customWidth="1"/>
    <col min="15089" max="15089" width="15.85546875" style="50" customWidth="1"/>
    <col min="15090" max="15090" width="25.85546875" style="50" customWidth="1"/>
    <col min="15091" max="15091" width="9.42578125" style="50" customWidth="1"/>
    <col min="15092" max="15092" width="18.28515625" style="50" customWidth="1"/>
    <col min="15093" max="15093" width="16.28515625" style="50" customWidth="1"/>
    <col min="15094" max="15094" width="10.7109375" style="50" customWidth="1"/>
    <col min="15095" max="15097" width="0" style="50" hidden="1" customWidth="1"/>
    <col min="15098" max="15098" width="16.7109375" style="50" customWidth="1"/>
    <col min="15099" max="15099" width="11.42578125" style="50" customWidth="1"/>
    <col min="15100" max="15342" width="9.140625" style="50"/>
    <col min="15343" max="15343" width="4.140625" style="50" customWidth="1"/>
    <col min="15344" max="15344" width="29" style="50" customWidth="1"/>
    <col min="15345" max="15345" width="15.85546875" style="50" customWidth="1"/>
    <col min="15346" max="15346" width="25.85546875" style="50" customWidth="1"/>
    <col min="15347" max="15347" width="9.42578125" style="50" customWidth="1"/>
    <col min="15348" max="15348" width="18.28515625" style="50" customWidth="1"/>
    <col min="15349" max="15349" width="16.28515625" style="50" customWidth="1"/>
    <col min="15350" max="15350" width="10.7109375" style="50" customWidth="1"/>
    <col min="15351" max="15353" width="0" style="50" hidden="1" customWidth="1"/>
    <col min="15354" max="15354" width="16.7109375" style="50" customWidth="1"/>
    <col min="15355" max="15355" width="11.42578125" style="50" customWidth="1"/>
    <col min="15356" max="15598" width="9.140625" style="50"/>
    <col min="15599" max="15599" width="4.140625" style="50" customWidth="1"/>
    <col min="15600" max="15600" width="29" style="50" customWidth="1"/>
    <col min="15601" max="15601" width="15.85546875" style="50" customWidth="1"/>
    <col min="15602" max="15602" width="25.85546875" style="50" customWidth="1"/>
    <col min="15603" max="15603" width="9.42578125" style="50" customWidth="1"/>
    <col min="15604" max="15604" width="18.28515625" style="50" customWidth="1"/>
    <col min="15605" max="15605" width="16.28515625" style="50" customWidth="1"/>
    <col min="15606" max="15606" width="10.7109375" style="50" customWidth="1"/>
    <col min="15607" max="15609" width="0" style="50" hidden="1" customWidth="1"/>
    <col min="15610" max="15610" width="16.7109375" style="50" customWidth="1"/>
    <col min="15611" max="15611" width="11.42578125" style="50" customWidth="1"/>
    <col min="15612" max="15854" width="9.140625" style="50"/>
    <col min="15855" max="15855" width="4.140625" style="50" customWidth="1"/>
    <col min="15856" max="15856" width="29" style="50" customWidth="1"/>
    <col min="15857" max="15857" width="15.85546875" style="50" customWidth="1"/>
    <col min="15858" max="15858" width="25.85546875" style="50" customWidth="1"/>
    <col min="15859" max="15859" width="9.42578125" style="50" customWidth="1"/>
    <col min="15860" max="15860" width="18.28515625" style="50" customWidth="1"/>
    <col min="15861" max="15861" width="16.28515625" style="50" customWidth="1"/>
    <col min="15862" max="15862" width="10.7109375" style="50" customWidth="1"/>
    <col min="15863" max="15865" width="0" style="50" hidden="1" customWidth="1"/>
    <col min="15866" max="15866" width="16.7109375" style="50" customWidth="1"/>
    <col min="15867" max="15867" width="11.42578125" style="50" customWidth="1"/>
    <col min="15868" max="16110" width="9.140625" style="50"/>
    <col min="16111" max="16111" width="4.140625" style="50" customWidth="1"/>
    <col min="16112" max="16112" width="29" style="50" customWidth="1"/>
    <col min="16113" max="16113" width="15.85546875" style="50" customWidth="1"/>
    <col min="16114" max="16114" width="25.85546875" style="50" customWidth="1"/>
    <col min="16115" max="16115" width="9.42578125" style="50" customWidth="1"/>
    <col min="16116" max="16116" width="18.28515625" style="50" customWidth="1"/>
    <col min="16117" max="16117" width="16.28515625" style="50" customWidth="1"/>
    <col min="16118" max="16118" width="10.7109375" style="50" customWidth="1"/>
    <col min="16119" max="16121" width="0" style="50" hidden="1" customWidth="1"/>
    <col min="16122" max="16122" width="16.7109375" style="50" customWidth="1"/>
    <col min="16123" max="16123" width="11.42578125" style="50" customWidth="1"/>
    <col min="16124" max="16384" width="9.140625" style="50"/>
  </cols>
  <sheetData>
    <row r="2" spans="1:238" s="69" customFormat="1" ht="19.5" customHeight="1" x14ac:dyDescent="0.2">
      <c r="A2" s="129"/>
      <c r="B2" s="129"/>
      <c r="C2" s="129"/>
      <c r="D2" s="129"/>
    </row>
    <row r="3" spans="1:238" s="69" customFormat="1" ht="19.5" hidden="1" customHeight="1" x14ac:dyDescent="0.2">
      <c r="A3" s="129"/>
      <c r="B3" s="129"/>
      <c r="C3" s="129"/>
      <c r="D3" s="129"/>
      <c r="E3" s="131"/>
      <c r="G3" s="131"/>
    </row>
    <row r="4" spans="1:238" s="69" customFormat="1" ht="19.5" hidden="1" customHeight="1" x14ac:dyDescent="0.2">
      <c r="A4" s="129"/>
      <c r="B4" s="129"/>
      <c r="C4" s="129"/>
      <c r="D4" s="129"/>
      <c r="E4" s="131"/>
      <c r="G4" s="131"/>
    </row>
    <row r="5" spans="1:238" s="69" customFormat="1" ht="19.5" customHeight="1" x14ac:dyDescent="0.2">
      <c r="D5" s="130"/>
    </row>
    <row r="6" spans="1:238" s="69" customFormat="1" ht="19.5" customHeight="1" x14ac:dyDescent="0.2">
      <c r="D6" s="130"/>
      <c r="E6" s="131"/>
      <c r="G6" s="132"/>
    </row>
    <row r="7" spans="1:238" ht="20.25" customHeight="1" x14ac:dyDescent="0.25">
      <c r="A7" s="544" t="s">
        <v>249</v>
      </c>
      <c r="B7" s="544"/>
      <c r="C7" s="544"/>
      <c r="D7" s="544"/>
      <c r="E7" s="544"/>
      <c r="F7" s="544"/>
      <c r="G7" s="544"/>
    </row>
    <row r="8" spans="1:238" s="83" customFormat="1" x14ac:dyDescent="0.2">
      <c r="A8" s="569"/>
      <c r="B8" s="569"/>
      <c r="C8" s="569"/>
      <c r="D8" s="569"/>
      <c r="E8" s="569"/>
      <c r="F8" s="569"/>
      <c r="G8" s="569"/>
    </row>
    <row r="9" spans="1:238" s="83" customFormat="1" ht="80.25" customHeight="1" x14ac:dyDescent="0.2">
      <c r="A9" s="569" t="s">
        <v>283</v>
      </c>
      <c r="B9" s="569"/>
      <c r="C9" s="569"/>
      <c r="D9" s="569"/>
      <c r="E9" s="569"/>
      <c r="F9" s="569"/>
      <c r="G9" s="569"/>
    </row>
    <row r="10" spans="1:238" s="69" customFormat="1" ht="17.25" customHeight="1" thickBot="1" x14ac:dyDescent="0.25">
      <c r="A10" s="134"/>
      <c r="B10" s="158"/>
      <c r="C10" s="158"/>
      <c r="D10" s="158"/>
      <c r="E10" s="158"/>
      <c r="F10" s="158"/>
      <c r="G10" s="158"/>
    </row>
    <row r="11" spans="1:238" s="83" customFormat="1" ht="43.5" customHeight="1" thickBot="1" x14ac:dyDescent="0.25">
      <c r="A11" s="570" t="s">
        <v>161</v>
      </c>
      <c r="B11" s="571"/>
      <c r="C11" s="571"/>
      <c r="D11" s="571"/>
      <c r="E11" s="571"/>
      <c r="F11" s="571"/>
      <c r="G11" s="572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61"/>
      <c r="CP11" s="161"/>
      <c r="CQ11" s="161"/>
      <c r="CR11" s="161"/>
      <c r="CS11" s="161"/>
      <c r="CT11" s="161"/>
      <c r="CU11" s="161"/>
      <c r="CV11" s="161"/>
      <c r="CW11" s="161"/>
      <c r="CX11" s="161"/>
      <c r="CY11" s="161"/>
      <c r="CZ11" s="161"/>
      <c r="DA11" s="161"/>
      <c r="DB11" s="161"/>
      <c r="DC11" s="161"/>
      <c r="DD11" s="161"/>
      <c r="DE11" s="161"/>
      <c r="DF11" s="161"/>
      <c r="DG11" s="161"/>
      <c r="DH11" s="161"/>
      <c r="DI11" s="161"/>
      <c r="DJ11" s="161"/>
      <c r="DK11" s="161"/>
      <c r="DL11" s="161"/>
      <c r="DM11" s="161"/>
      <c r="DN11" s="161"/>
      <c r="DO11" s="161"/>
      <c r="DP11" s="161"/>
      <c r="DQ11" s="161"/>
      <c r="DR11" s="161"/>
      <c r="DS11" s="161"/>
      <c r="DT11" s="161"/>
      <c r="DU11" s="161"/>
      <c r="DV11" s="161"/>
      <c r="DW11" s="161"/>
      <c r="DX11" s="161"/>
      <c r="DY11" s="161"/>
      <c r="DZ11" s="161"/>
      <c r="EA11" s="161"/>
      <c r="EB11" s="161"/>
      <c r="EC11" s="161"/>
      <c r="ED11" s="161"/>
      <c r="EE11" s="161"/>
      <c r="EF11" s="161"/>
      <c r="EG11" s="161"/>
      <c r="EH11" s="161"/>
      <c r="EI11" s="161"/>
      <c r="EJ11" s="161"/>
      <c r="EK11" s="161"/>
      <c r="EL11" s="161"/>
      <c r="EM11" s="161"/>
      <c r="EN11" s="161"/>
      <c r="EO11" s="161"/>
      <c r="EP11" s="161"/>
      <c r="EQ11" s="161"/>
      <c r="ER11" s="161"/>
      <c r="ES11" s="161"/>
      <c r="ET11" s="161"/>
      <c r="EU11" s="161"/>
      <c r="EV11" s="161"/>
      <c r="EW11" s="161"/>
      <c r="EX11" s="161"/>
      <c r="EY11" s="161"/>
      <c r="EZ11" s="161"/>
      <c r="FA11" s="161"/>
      <c r="FB11" s="161"/>
      <c r="FC11" s="161"/>
      <c r="FD11" s="161"/>
      <c r="FE11" s="161"/>
      <c r="FF11" s="161"/>
      <c r="FG11" s="161"/>
      <c r="FH11" s="161"/>
      <c r="FI11" s="161"/>
      <c r="FJ11" s="161"/>
      <c r="FK11" s="161"/>
      <c r="FL11" s="161"/>
      <c r="FM11" s="161"/>
      <c r="FN11" s="161"/>
      <c r="FO11" s="161"/>
      <c r="FP11" s="161"/>
      <c r="FQ11" s="161"/>
      <c r="FR11" s="161"/>
      <c r="FS11" s="161"/>
      <c r="FT11" s="161"/>
      <c r="FU11" s="161"/>
      <c r="FV11" s="161"/>
      <c r="FW11" s="161"/>
      <c r="FX11" s="161"/>
      <c r="FY11" s="161"/>
      <c r="FZ11" s="161"/>
      <c r="GA11" s="161"/>
      <c r="GB11" s="161"/>
      <c r="GC11" s="161"/>
      <c r="GD11" s="161"/>
      <c r="GE11" s="161"/>
      <c r="GF11" s="161"/>
      <c r="GG11" s="161"/>
      <c r="GH11" s="161"/>
      <c r="GI11" s="161"/>
      <c r="GJ11" s="161"/>
      <c r="GK11" s="161"/>
      <c r="GL11" s="161"/>
      <c r="GM11" s="161"/>
      <c r="GN11" s="161"/>
      <c r="GO11" s="161"/>
      <c r="GP11" s="161"/>
      <c r="GQ11" s="161"/>
      <c r="GR11" s="161"/>
      <c r="GS11" s="161"/>
      <c r="GT11" s="161"/>
      <c r="GU11" s="161"/>
      <c r="GV11" s="161"/>
      <c r="GW11" s="161"/>
      <c r="GX11" s="161"/>
      <c r="GY11" s="161"/>
      <c r="GZ11" s="161"/>
      <c r="HA11" s="161"/>
      <c r="HB11" s="161"/>
      <c r="HC11" s="161"/>
      <c r="HD11" s="161"/>
      <c r="HE11" s="161"/>
      <c r="HF11" s="161"/>
      <c r="HG11" s="161"/>
      <c r="HH11" s="161"/>
      <c r="HI11" s="161"/>
      <c r="HJ11" s="161"/>
      <c r="HK11" s="161"/>
      <c r="HL11" s="161"/>
      <c r="HM11" s="161"/>
      <c r="HN11" s="161"/>
      <c r="HO11" s="161"/>
      <c r="HP11" s="161"/>
      <c r="HQ11" s="161"/>
      <c r="HR11" s="161"/>
      <c r="HS11" s="161"/>
      <c r="HT11" s="161"/>
      <c r="HU11" s="161"/>
      <c r="HV11" s="161"/>
      <c r="HW11" s="161"/>
      <c r="HX11" s="161"/>
      <c r="HY11" s="161"/>
      <c r="HZ11" s="161"/>
      <c r="IA11" s="161"/>
      <c r="IB11" s="161"/>
      <c r="IC11" s="161"/>
      <c r="ID11" s="161"/>
    </row>
    <row r="12" spans="1:238" ht="48" thickBot="1" x14ac:dyDescent="0.3">
      <c r="A12" s="114" t="s">
        <v>131</v>
      </c>
      <c r="B12" s="81" t="s">
        <v>132</v>
      </c>
      <c r="C12" s="162" t="s">
        <v>9</v>
      </c>
      <c r="D12" s="81" t="s">
        <v>4</v>
      </c>
      <c r="E12" s="163" t="s">
        <v>133</v>
      </c>
      <c r="F12" s="98" t="s">
        <v>0</v>
      </c>
      <c r="G12" s="164" t="s">
        <v>6</v>
      </c>
    </row>
    <row r="13" spans="1:238" s="52" customFormat="1" ht="62.25" customHeight="1" thickBot="1" x14ac:dyDescent="0.25">
      <c r="A13" s="165">
        <v>1</v>
      </c>
      <c r="B13" s="82" t="s">
        <v>134</v>
      </c>
      <c r="C13" s="166">
        <f>Т.с.!I55+ТР!H45</f>
        <v>152884.54120000001</v>
      </c>
      <c r="D13" s="167"/>
      <c r="E13" s="168"/>
      <c r="F13" s="169"/>
      <c r="G13" s="99"/>
    </row>
    <row r="14" spans="1:238" s="52" customFormat="1" ht="84" customHeight="1" thickBot="1" x14ac:dyDescent="0.25">
      <c r="A14" s="170"/>
      <c r="B14" s="534" t="s">
        <v>135</v>
      </c>
      <c r="C14" s="535"/>
      <c r="D14" s="65" t="s">
        <v>136</v>
      </c>
      <c r="E14" s="92">
        <v>1.55</v>
      </c>
      <c r="F14" s="92" t="s">
        <v>245</v>
      </c>
      <c r="G14" s="159">
        <f>C13/E14</f>
        <v>98635.18787096774</v>
      </c>
    </row>
    <row r="15" spans="1:238" s="52" customFormat="1" ht="54.75" customHeight="1" thickBot="1" x14ac:dyDescent="0.25">
      <c r="A15" s="170"/>
      <c r="B15" s="534" t="s">
        <v>137</v>
      </c>
      <c r="C15" s="535"/>
      <c r="D15" s="65" t="s">
        <v>141</v>
      </c>
      <c r="E15" s="171">
        <v>8.6800000000000002E-2</v>
      </c>
      <c r="F15" s="66" t="s">
        <v>269</v>
      </c>
      <c r="G15" s="160">
        <f>G14*E15*E14</f>
        <v>13270.37817616</v>
      </c>
    </row>
  </sheetData>
  <mergeCells count="6">
    <mergeCell ref="B15:C15"/>
    <mergeCell ref="A7:G7"/>
    <mergeCell ref="A8:G8"/>
    <mergeCell ref="A9:G9"/>
    <mergeCell ref="A11:G11"/>
    <mergeCell ref="B14:C14"/>
  </mergeCells>
  <printOptions horizontalCentered="1"/>
  <pageMargins left="0.9055118110236221" right="0.39370078740157483" top="0.55118110236220474" bottom="0.35433070866141736" header="0.31496062992125984" footer="0.31496062992125984"/>
  <pageSetup paperSize="9" scale="81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 ССР</vt:lpstr>
      <vt:lpstr>Т.с.</vt:lpstr>
      <vt:lpstr>Геол, экол, геод</vt:lpstr>
      <vt:lpstr>оцен влиян</vt:lpstr>
      <vt:lpstr>ТР</vt:lpstr>
      <vt:lpstr>СОГЛ</vt:lpstr>
      <vt:lpstr>'оцен влиян'!Заголовки_для_печати</vt:lpstr>
      <vt:lpstr>Т.с.!Заголовки_для_печати</vt:lpstr>
      <vt:lpstr>ТР!Заголовки_для_печати</vt:lpstr>
      <vt:lpstr>' ССР'!Область_печати</vt:lpstr>
      <vt:lpstr>'Геол, экол, геод'!Область_печати</vt:lpstr>
      <vt:lpstr>СОГЛ!Область_печати</vt:lpstr>
      <vt:lpstr>Т.с.!Область_печати</vt:lpstr>
      <vt:lpstr>ТР!Область_печати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Суворова Анастасия Михайловна</cp:lastModifiedBy>
  <cp:lastPrinted>2016-11-16T05:24:02Z</cp:lastPrinted>
  <dcterms:created xsi:type="dcterms:W3CDTF">2004-03-03T10:32:04Z</dcterms:created>
  <dcterms:modified xsi:type="dcterms:W3CDTF">2016-12-23T12:12:42Z</dcterms:modified>
</cp:coreProperties>
</file>