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75" yWindow="735" windowWidth="13395" windowHeight="11655" tabRatio="883" firstSheet="1" activeTab="2"/>
  </bookViews>
  <sheets>
    <sheet name=" ССР" sheetId="66" state="hidden" r:id="rId1"/>
    <sheet name=" ССР (нов)" sheetId="80" r:id="rId2"/>
    <sheet name="Т.с." sheetId="62" r:id="rId3"/>
    <sheet name="вв-выводы" sheetId="74" r:id="rId4"/>
    <sheet name="ООС+ТР" sheetId="70" r:id="rId5"/>
    <sheet name="ПОЖ" sheetId="71" r:id="rId6"/>
    <sheet name="СОГЛ" sheetId="72" r:id="rId7"/>
  </sheets>
  <definedNames>
    <definedName name="_xlnm.Print_Titles" localSheetId="4">'ООС+ТР'!$14:$14</definedName>
    <definedName name="_xlnm.Print_Titles" localSheetId="2">Т.с.!$14:$14</definedName>
    <definedName name="_xlnm.Print_Area" localSheetId="0">' ССР'!$A$1:$D$40</definedName>
    <definedName name="_xlnm.Print_Area" localSheetId="1">' ССР (нов)'!$A$1:$G$28</definedName>
    <definedName name="_xlnm.Print_Area" localSheetId="3">'вв-выводы'!$A$1:$K$35</definedName>
    <definedName name="_xlnm.Print_Area" localSheetId="4">'ООС+ТР'!$A$1:$H$74</definedName>
    <definedName name="_xlnm.Print_Area" localSheetId="5">ПОЖ!$A$1:$H$19</definedName>
    <definedName name="_xlnm.Print_Area" localSheetId="6">СОГЛ!$A$1:$G$20</definedName>
    <definedName name="_xlnm.Print_Area" localSheetId="2">Т.с.!$A$1:$H$98</definedName>
  </definedNames>
  <calcPr calcId="145621"/>
</workbook>
</file>

<file path=xl/calcChain.xml><?xml version="1.0" encoding="utf-8"?>
<calcChain xmlns="http://schemas.openxmlformats.org/spreadsheetml/2006/main">
  <c r="H53" i="62" l="1"/>
  <c r="A9" i="70" l="1"/>
  <c r="A9" i="62"/>
  <c r="H82" i="72" l="1"/>
  <c r="G81" i="72"/>
  <c r="E81" i="72"/>
  <c r="C80" i="72"/>
  <c r="G79" i="72"/>
  <c r="E79" i="72"/>
  <c r="C78" i="72"/>
  <c r="G77" i="72"/>
  <c r="E77" i="72"/>
  <c r="C76" i="72"/>
  <c r="G75" i="72"/>
  <c r="E75" i="72"/>
  <c r="C74" i="72"/>
  <c r="H74" i="72" s="1"/>
  <c r="G73" i="72"/>
  <c r="E73" i="72"/>
  <c r="C72" i="72"/>
  <c r="G71" i="72"/>
  <c r="E71" i="72"/>
  <c r="C70" i="72"/>
  <c r="G69" i="72"/>
  <c r="E69" i="72"/>
  <c r="C68" i="72"/>
  <c r="G67" i="72"/>
  <c r="E67" i="72"/>
  <c r="C66" i="72"/>
  <c r="H66" i="72" s="1"/>
  <c r="G65" i="72"/>
  <c r="E65" i="72"/>
  <c r="C64" i="72"/>
  <c r="G63" i="72"/>
  <c r="E63" i="72"/>
  <c r="C62" i="72"/>
  <c r="G61" i="72"/>
  <c r="E61" i="72"/>
  <c r="C60" i="72"/>
  <c r="G59" i="72"/>
  <c r="E59" i="72"/>
  <c r="C58" i="72"/>
  <c r="H58" i="72" s="1"/>
  <c r="G57" i="72"/>
  <c r="E57" i="72"/>
  <c r="C56" i="72"/>
  <c r="G55" i="72"/>
  <c r="E55" i="72"/>
  <c r="C54" i="72"/>
  <c r="G53" i="72"/>
  <c r="E53" i="72"/>
  <c r="C52" i="72"/>
  <c r="G51" i="72"/>
  <c r="E51" i="72"/>
  <c r="C50" i="72"/>
  <c r="H50" i="72" s="1"/>
  <c r="G49" i="72"/>
  <c r="E49" i="72"/>
  <c r="C48" i="72"/>
  <c r="G47" i="72"/>
  <c r="E47" i="72"/>
  <c r="C46" i="72"/>
  <c r="G45" i="72"/>
  <c r="E45" i="72"/>
  <c r="C44" i="72"/>
  <c r="G43" i="72"/>
  <c r="E43" i="72"/>
  <c r="C42" i="72"/>
  <c r="H42" i="72" s="1"/>
  <c r="G41" i="72"/>
  <c r="E41" i="72"/>
  <c r="G39" i="72"/>
  <c r="E39" i="72"/>
  <c r="G37" i="72"/>
  <c r="E37" i="72"/>
  <c r="G35" i="72"/>
  <c r="E35" i="72"/>
  <c r="H34" i="72"/>
  <c r="C34" i="72"/>
  <c r="G33" i="72"/>
  <c r="E33" i="72"/>
  <c r="G31" i="72"/>
  <c r="E31" i="72"/>
  <c r="C30" i="72"/>
  <c r="G29" i="72"/>
  <c r="E29" i="72"/>
  <c r="C28" i="72"/>
  <c r="H62" i="72" l="1"/>
  <c r="H70" i="72"/>
  <c r="H44" i="72"/>
  <c r="H52" i="72"/>
  <c r="H60" i="72"/>
  <c r="H68" i="72"/>
  <c r="H76" i="72"/>
  <c r="H30" i="72"/>
  <c r="H48" i="72"/>
  <c r="H56" i="72"/>
  <c r="H64" i="72"/>
  <c r="H72" i="72"/>
  <c r="H80" i="72"/>
  <c r="H28" i="72"/>
  <c r="H46" i="72"/>
  <c r="H54" i="72"/>
  <c r="H78" i="72"/>
  <c r="H60" i="70" l="1"/>
  <c r="H48" i="70"/>
  <c r="H61" i="70"/>
  <c r="H49" i="70"/>
  <c r="A10" i="72" l="1"/>
  <c r="A9" i="72"/>
  <c r="A8" i="70" l="1"/>
  <c r="A6" i="71"/>
  <c r="A5" i="71"/>
  <c r="F64" i="70"/>
  <c r="H63" i="70" s="1"/>
  <c r="G60" i="70"/>
  <c r="H42" i="70"/>
  <c r="H43" i="70" s="1"/>
  <c r="G48" i="70"/>
  <c r="H38" i="70"/>
  <c r="H36" i="70"/>
  <c r="G37" i="70" s="1"/>
  <c r="H35" i="70"/>
  <c r="G35" i="70"/>
  <c r="B30" i="70"/>
  <c r="B29" i="70"/>
  <c r="B28" i="70"/>
  <c r="H30" i="70"/>
  <c r="H29" i="70"/>
  <c r="H28" i="70"/>
  <c r="H26" i="70"/>
  <c r="H24" i="70"/>
  <c r="G24" i="70"/>
  <c r="G22" i="70"/>
  <c r="H22" i="70" s="1"/>
  <c r="H21" i="70"/>
  <c r="G21" i="70"/>
  <c r="H20" i="70"/>
  <c r="G20" i="70"/>
  <c r="H19" i="70"/>
  <c r="G19" i="70"/>
  <c r="H18" i="70"/>
  <c r="A8" i="74"/>
  <c r="A9" i="74"/>
  <c r="H62" i="70" l="1"/>
  <c r="G63" i="70"/>
  <c r="F66" i="70"/>
  <c r="H65" i="70" s="1"/>
  <c r="F68" i="70"/>
  <c r="H67" i="70" s="1"/>
  <c r="H58" i="70"/>
  <c r="H46" i="70"/>
  <c r="H55" i="70"/>
  <c r="H37" i="70"/>
  <c r="H53" i="70"/>
  <c r="H39" i="70"/>
  <c r="H40" i="70" s="1"/>
  <c r="G62" i="62"/>
  <c r="A8" i="62"/>
  <c r="H32" i="70" l="1"/>
  <c r="H33" i="70"/>
  <c r="H62" i="62"/>
  <c r="H34" i="70"/>
  <c r="G67" i="70"/>
  <c r="G65" i="70"/>
  <c r="H51" i="70"/>
  <c r="D41" i="62"/>
  <c r="H41" i="62" s="1"/>
  <c r="D35" i="62"/>
  <c r="H35" i="62" l="1"/>
  <c r="G35" i="62"/>
  <c r="G41" i="62"/>
  <c r="H96" i="62" l="1"/>
  <c r="G96" i="62"/>
  <c r="H95" i="62"/>
  <c r="G95" i="62"/>
  <c r="H91" i="62"/>
  <c r="G91" i="62"/>
  <c r="D37" i="66" l="1"/>
  <c r="H49" i="62"/>
  <c r="H45" i="62" l="1"/>
  <c r="G85" i="62" l="1"/>
  <c r="G84" i="62"/>
  <c r="G83" i="62"/>
  <c r="G82" i="62"/>
  <c r="C77" i="62"/>
  <c r="I79" i="62"/>
  <c r="I80" i="62" s="1"/>
  <c r="C78" i="62" l="1"/>
  <c r="C79" i="62" s="1"/>
  <c r="B80" i="62" s="1"/>
  <c r="D23" i="66"/>
  <c r="D70" i="62" l="1"/>
  <c r="F80" i="62"/>
  <c r="H82" i="62"/>
  <c r="H21" i="62" l="1"/>
  <c r="H20" i="62"/>
  <c r="D30" i="62"/>
  <c r="D25" i="62"/>
  <c r="G25" i="62" l="1"/>
  <c r="H25" i="62"/>
  <c r="G30" i="62"/>
  <c r="H30" i="62"/>
  <c r="C58" i="62" l="1"/>
  <c r="D22" i="66" l="1"/>
  <c r="H86" i="62" l="1"/>
  <c r="H85" i="62"/>
  <c r="H84" i="62"/>
  <c r="H83" i="62"/>
  <c r="H87" i="62" l="1"/>
  <c r="H58" i="62" l="1"/>
  <c r="G58" i="62" l="1"/>
  <c r="D20" i="66" l="1"/>
  <c r="G23" i="70"/>
  <c r="H23" i="70"/>
  <c r="H16" i="70"/>
  <c r="H15" i="70"/>
  <c r="H17" i="70" l="1"/>
  <c r="F22" i="70" l="1"/>
  <c r="H70" i="70" l="1"/>
  <c r="G71" i="62"/>
  <c r="H71" i="62" s="1"/>
  <c r="H74" i="62" l="1"/>
  <c r="H100" i="62" s="1"/>
  <c r="D11" i="66"/>
  <c r="D16" i="66" s="1"/>
  <c r="D26" i="66" s="1"/>
  <c r="D35" i="66" s="1"/>
  <c r="H88" i="62"/>
  <c r="H73" i="70" l="1"/>
  <c r="H72" i="70"/>
  <c r="D18" i="66"/>
  <c r="A35" i="66"/>
  <c r="H74" i="70" l="1"/>
  <c r="D19" i="66" l="1"/>
  <c r="F16" i="72" l="1"/>
  <c r="B38" i="72"/>
  <c r="C38" i="72" s="1"/>
  <c r="H38" i="72" s="1"/>
  <c r="C36" i="72" l="1"/>
  <c r="H36" i="72" s="1"/>
  <c r="C40" i="72"/>
  <c r="H40" i="72" s="1"/>
  <c r="C32" i="72"/>
  <c r="H32" i="72" s="1"/>
  <c r="D21" i="66" l="1"/>
  <c r="D24" i="66" l="1"/>
  <c r="D25" i="66" s="1"/>
  <c r="A36" i="66"/>
  <c r="D36" i="66"/>
  <c r="D38" i="66" s="1"/>
  <c r="D39" i="66" s="1"/>
  <c r="D40" i="66" s="1"/>
</calcChain>
</file>

<file path=xl/sharedStrings.xml><?xml version="1.0" encoding="utf-8"?>
<sst xmlns="http://schemas.openxmlformats.org/spreadsheetml/2006/main" count="454" uniqueCount="330">
  <si>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</si>
  <si>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</si>
  <si>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</si>
  <si>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</si>
  <si>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</si>
  <si>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</si>
  <si>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</si>
  <si>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</si>
  <si>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</si>
  <si>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</si>
  <si>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</si>
  <si>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</si>
  <si>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</si>
  <si>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</si>
  <si>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</si>
  <si>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</si>
  <si>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</si>
  <si>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</si>
  <si>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</si>
  <si>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 xml:space="preserve">Приложение № </t>
  </si>
  <si>
    <t>№№ п/п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</si>
  <si>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</si>
  <si>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</si>
  <si>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</si>
  <si>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</si>
  <si>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</si>
  <si>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</si>
  <si>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</si>
  <si>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</si>
  <si>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</si>
  <si>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</si>
  <si>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</si>
  <si>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</si>
  <si>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</si>
  <si>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</si>
  <si>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</si>
  <si>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</si>
  <si>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</si>
  <si>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</si>
  <si>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</si>
  <si>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</si>
  <si>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</si>
  <si>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</si>
  <si>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</si>
  <si>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</si>
  <si>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</si>
  <si>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</si>
  <si>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</si>
  <si>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</si>
  <si>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</si>
  <si>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</si>
  <si>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</si>
  <si>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к Договору №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</si>
  <si>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</si>
  <si>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</si>
  <si>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</si>
  <si>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</si>
  <si>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</si>
  <si>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</si>
  <si>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</si>
  <si>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от "___" ____________ 201__ г.</t>
  </si>
  <si>
    <t>Раздел. Тепловая сеть.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</si>
  <si>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</si>
  <si>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</si>
  <si>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</si>
  <si>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</si>
  <si>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</si>
  <si>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</si>
  <si>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</si>
  <si>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</si>
  <si>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</si>
  <si>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</si>
  <si>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</si>
  <si>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</si>
  <si>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</si>
  <si>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</si>
  <si>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</si>
  <si>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</si>
  <si>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</si>
  <si>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</si>
  <si>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</si>
  <si>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</si>
  <si>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</si>
  <si>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</si>
  <si>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</si>
  <si>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</si>
  <si>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</si>
  <si>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</si>
  <si>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</si>
  <si>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</si>
  <si>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</si>
  <si>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</si>
  <si>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</si>
  <si>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</si>
  <si>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</si>
  <si>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</si>
  <si>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</si>
  <si>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</si>
  <si>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</si>
  <si>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</si>
  <si>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</si>
  <si>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</si>
  <si>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</si>
  <si>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</si>
  <si>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</si>
  <si>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</si>
  <si>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</si>
  <si>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</si>
  <si>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</si>
  <si>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</si>
  <si>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</si>
  <si>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</si>
  <si>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</si>
  <si>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</si>
  <si>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</si>
  <si>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</si>
  <si>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</si>
  <si>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</si>
  <si>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(табл.3.10.4 п.1)   Ц(б)2000 = а+b*х,  где а=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</si>
  <si>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</si>
  <si>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</si>
  <si>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</si>
  <si>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</si>
  <si>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</si>
  <si>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</si>
  <si>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</si>
  <si>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</si>
  <si>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</si>
  <si>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</si>
  <si>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</si>
  <si>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</si>
  <si>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</si>
  <si>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</si>
  <si>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</si>
  <si>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</si>
  <si>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</si>
  <si>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</si>
  <si>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</si>
  <si>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</si>
  <si>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</si>
  <si>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</si>
  <si>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</si>
  <si>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</si>
  <si>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</si>
  <si>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</si>
  <si>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</si>
  <si>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</si>
  <si>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</si>
  <si>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t>Теплосеть:  бесканальная прокладка в ППУ-изоляции:    L=</t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</si>
  <si>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</si>
  <si>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</si>
  <si>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</si>
  <si>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</si>
  <si>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</si>
  <si>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</si>
  <si>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</si>
  <si>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</si>
  <si>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</si>
  <si>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</si>
  <si>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</si>
  <si>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</si>
  <si>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</si>
  <si>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</si>
  <si>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</si>
  <si>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</si>
  <si>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</si>
  <si>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</si>
  <si>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</si>
  <si>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</si>
  <si>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</si>
  <si>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</si>
  <si>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</si>
  <si>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</si>
  <si>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</si>
  <si>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</si>
  <si>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</si>
  <si>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</si>
  <si>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</si>
  <si>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</si>
  <si>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</si>
  <si>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</si>
  <si>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</si>
  <si>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</si>
  <si>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</si>
  <si>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</si>
  <si>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</si>
  <si>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</si>
  <si>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</si>
  <si>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</si>
  <si>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</si>
  <si>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Смета № 1, 7</t>
  </si>
  <si>
    <t>Теплосеть (Байпас) :           L=</t>
  </si>
  <si>
    <t>2Ду150 мм</t>
  </si>
  <si>
    <t>Сборная (2 шт)</t>
  </si>
  <si>
    <t>Ду150 мм (2 шт)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</si>
  <si>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</si>
  <si>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</si>
  <si>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</si>
  <si>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</si>
  <si>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</si>
  <si>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</si>
  <si>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</si>
  <si>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</si>
  <si>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</si>
  <si>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</si>
  <si>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</si>
  <si>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</si>
  <si>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</si>
  <si>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</si>
  <si>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</si>
  <si>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</si>
  <si>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</si>
  <si>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</si>
  <si>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</si>
  <si>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</si>
  <si>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</si>
  <si>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Обоснование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</si>
  <si>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</si>
  <si>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</si>
  <si>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</si>
  <si>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</si>
  <si>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</si>
  <si>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</si>
  <si>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</si>
  <si>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</si>
  <si>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</si>
  <si>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</si>
  <si>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</si>
  <si>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Составил _______________________</t>
  </si>
  <si>
    <t>Индекс пересчета на проектные работы на 3 квартал 2016 г.(Распоряжение департамента Москвы №55-Р от 30.12.2015г.)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</si>
  <si>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</si>
  <si>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</si>
  <si>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</si>
  <si>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</si>
  <si>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</si>
  <si>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</si>
  <si>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</si>
  <si>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</si>
  <si>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</si>
  <si>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</si>
  <si>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</si>
  <si>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</si>
  <si>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</si>
  <si>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</si>
  <si>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</si>
  <si>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</si>
  <si>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</si>
  <si>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</si>
  <si>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</si>
  <si>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</si>
  <si>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</si>
  <si>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</si>
  <si>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</si>
  <si>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</si>
  <si>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</si>
  <si>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</si>
  <si>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</si>
  <si>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</si>
  <si>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</si>
  <si>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</si>
  <si>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</si>
  <si>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</si>
  <si>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</si>
  <si>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</si>
  <si>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</si>
  <si>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</si>
  <si>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</si>
  <si>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</si>
  <si>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</si>
  <si>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</si>
  <si>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</si>
  <si>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</si>
  <si>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</si>
  <si>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</si>
  <si>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</si>
  <si>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</si>
  <si>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</si>
  <si>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</si>
  <si>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</si>
  <si>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</si>
  <si>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</si>
  <si>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</si>
  <si>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</si>
  <si>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</si>
  <si>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</si>
  <si>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</si>
  <si>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</si>
  <si>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</si>
  <si>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</si>
  <si>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</si>
  <si>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</si>
  <si>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</si>
  <si>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</si>
  <si>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</si>
  <si>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</si>
  <si>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</si>
  <si>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</si>
  <si>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</si>
  <si>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Итого по смете в базовых ценах: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</si>
  <si>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</si>
  <si>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</si>
  <si>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</si>
  <si>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</si>
  <si>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</si>
  <si>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</si>
  <si>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</si>
  <si>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</si>
  <si>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Смета № 1, 2</t>
  </si>
  <si>
    <t>Смета № 1</t>
  </si>
  <si>
    <t xml:space="preserve"> млн.</t>
  </si>
  <si>
    <t>% от ПИР</t>
  </si>
  <si>
    <t>менее</t>
  </si>
  <si>
    <t>млн</t>
  </si>
  <si>
    <t>более 10</t>
  </si>
  <si>
    <t>Раздел 6. п.6.5.</t>
  </si>
  <si>
    <t>новое стр.</t>
  </si>
  <si>
    <t>реконстр</t>
  </si>
  <si>
    <t>С М Е Т А   № 5</t>
  </si>
  <si>
    <r>
      <t xml:space="preserve">К3 </t>
    </r>
    <r>
      <rPr>
        <sz val="12"/>
        <rFont val="Times New Roman"/>
        <family val="1"/>
        <charset val="204"/>
      </rPr>
      <t>- первичная сеть.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(табл.3.10.4 прим.п.16)</t>
    </r>
  </si>
  <si>
    <t>2 Ду 150</t>
  </si>
  <si>
    <t xml:space="preserve">Глава 2, п. 2.1. Произведение к-тов (кроме Крек=1,2) не должно превышать значения 2,0. 1,1*1,75*1,15=2,214: Принять К=2 </t>
  </si>
  <si>
    <t>Байпас 2Ду100 мм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</si>
  <si>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составление схем, чертежей. (один ЦТП (ИТП))</t>
    </r>
  </si>
  <si>
    <t>Теплосеть 2Ду150 в ППУ-ПЭ</t>
  </si>
  <si>
    <t>Ккор - на транзит (табл 3.10.5 прим 5)</t>
  </si>
  <si>
    <t>в т ч транзит</t>
  </si>
  <si>
    <t>в т ч бесканально на  ж/б основании</t>
  </si>
  <si>
    <r>
      <t xml:space="preserve">Ккор. - </t>
    </r>
    <r>
      <rPr>
        <sz val="12"/>
        <rFont val="Times New Roman"/>
        <family val="1"/>
        <charset val="204"/>
      </rPr>
      <t>монолитная ж/б плита (Гл.3.10, п.8)</t>
    </r>
  </si>
  <si>
    <t xml:space="preserve">по адресу: </t>
  </si>
  <si>
    <t xml:space="preserve">на разработку проектной документации и рабочей документации 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</si>
</sst>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_р_."/>
  </numFmts>
  <fonts count="6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9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9" fontId="46" fillId="0" borderId="0" applyFont="0" applyFill="0" applyBorder="0" applyAlignment="0" applyProtection="0"/>
    <xf numFmtId="0" fontId="49" fillId="0" borderId="0">
      <alignment horizontal="right" vertical="center"/>
    </xf>
    <xf numFmtId="0" fontId="50" fillId="0" borderId="0">
      <alignment horizontal="left" vertical="center"/>
    </xf>
    <xf numFmtId="0" fontId="51" fillId="0" borderId="0">
      <alignment horizontal="center" vertical="center"/>
    </xf>
    <xf numFmtId="0" fontId="51" fillId="0" borderId="0">
      <alignment horizontal="center" vertical="center"/>
    </xf>
    <xf numFmtId="0" fontId="51" fillId="0" borderId="0">
      <alignment horizontal="right" vertical="center"/>
    </xf>
    <xf numFmtId="0" fontId="51" fillId="0" borderId="0">
      <alignment horizontal="center" vertical="center"/>
    </xf>
    <xf numFmtId="0" fontId="51" fillId="0" borderId="0">
      <alignment horizontal="left" vertical="top"/>
    </xf>
    <xf numFmtId="0" fontId="51" fillId="0" borderId="0">
      <alignment horizontal="right" vertical="center"/>
    </xf>
    <xf numFmtId="0" fontId="51" fillId="0" borderId="0">
      <alignment horizontal="right" vertical="top"/>
    </xf>
    <xf numFmtId="0" fontId="51" fillId="0" borderId="0">
      <alignment horizontal="left" vertical="center"/>
    </xf>
    <xf numFmtId="0" fontId="51" fillId="0" borderId="0">
      <alignment horizontal="left" vertical="top"/>
    </xf>
    <xf numFmtId="0" fontId="52" fillId="0" borderId="0">
      <alignment horizontal="center" vertical="center"/>
    </xf>
    <xf numFmtId="0" fontId="51" fillId="0" borderId="0">
      <alignment horizontal="center" vertical="top"/>
    </xf>
    <xf numFmtId="0" fontId="53" fillId="0" borderId="0">
      <alignment horizontal="left" vertical="top"/>
    </xf>
    <xf numFmtId="0" fontId="51" fillId="0" borderId="0">
      <alignment horizontal="left" vertical="top"/>
    </xf>
    <xf numFmtId="0" fontId="12" fillId="0" borderId="0"/>
    <xf numFmtId="0" fontId="7" fillId="0" borderId="0"/>
    <xf numFmtId="164" fontId="7" fillId="0" borderId="0" applyFont="0" applyFill="0" applyBorder="0" applyAlignment="0" applyProtection="0"/>
    <xf numFmtId="165" fontId="12" fillId="0" borderId="0" applyFont="0" applyFill="0" applyBorder="0" applyAlignment="0" applyProtection="0"/>
  </cellStyleXfs>
  <cellXfs count="825">
    <xf numFmtId="0" fontId="0" fillId="0" borderId="0" xfId="0"/>
    <xf numFmtId="0" fontId="9" fillId="0" borderId="0" xfId="15" applyFont="1" applyFill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0" fontId="9" fillId="0" borderId="0" xfId="5" applyFont="1" applyAlignment="1">
      <alignment horizontal="center" vertical="center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15" applyFont="1" applyBorder="1" applyAlignment="1" applyProtection="1">
      <alignment vertical="center"/>
      <protection locked="0"/>
    </xf>
    <xf numFmtId="4" fontId="9" fillId="0" borderId="0" xfId="15" applyNumberFormat="1" applyFont="1" applyBorder="1" applyAlignment="1" applyProtection="1">
      <alignment vertical="center"/>
      <protection locked="0"/>
    </xf>
    <xf numFmtId="0" fontId="23" fillId="0" borderId="3" xfId="3" quotePrefix="1" applyFont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/>
      <protection locked="0"/>
    </xf>
    <xf numFmtId="0" fontId="15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14" fillId="0" borderId="0" xfId="13" applyNumberFormat="1" applyFont="1" applyBorder="1" applyAlignment="1" applyProtection="1">
      <alignment horizontal="center" vertical="center" wrapText="1"/>
      <protection locked="0"/>
    </xf>
    <xf numFmtId="0" fontId="14" fillId="0" borderId="0" xfId="13" applyFont="1" applyBorder="1" applyAlignment="1" applyProtection="1">
      <alignment horizontal="center" vertical="center" wrapText="1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vertical="center"/>
      <protection locked="0"/>
    </xf>
    <xf numFmtId="0" fontId="15" fillId="0" borderId="0" xfId="15" applyFont="1" applyFill="1" applyBorder="1" applyAlignment="1" applyProtection="1">
      <alignment vertical="center"/>
      <protection locked="0"/>
    </xf>
    <xf numFmtId="0" fontId="10" fillId="0" borderId="0" xfId="13" applyFont="1" applyFill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18" fillId="0" borderId="0" xfId="15" applyFont="1" applyFill="1" applyAlignment="1">
      <alignment vertical="center"/>
    </xf>
    <xf numFmtId="0" fontId="18" fillId="0" borderId="0" xfId="15" applyFont="1" applyFill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0" fontId="10" fillId="0" borderId="3" xfId="5" applyFont="1" applyBorder="1" applyAlignment="1">
      <alignment horizontal="center" vertical="center" wrapText="1"/>
    </xf>
    <xf numFmtId="0" fontId="9" fillId="0" borderId="3" xfId="5" applyFont="1" applyBorder="1" applyAlignment="1">
      <alignment horizontal="center" vertical="center" wrapText="1"/>
    </xf>
    <xf numFmtId="0" fontId="18" fillId="0" borderId="0" xfId="15" applyFont="1" applyBorder="1" applyAlignment="1" applyProtection="1">
      <alignment vertical="center"/>
      <protection locked="0"/>
    </xf>
    <xf numFmtId="2" fontId="18" fillId="0" borderId="0" xfId="15" applyNumberFormat="1" applyFont="1" applyBorder="1" applyAlignment="1" applyProtection="1">
      <alignment horizontal="center" vertical="center" wrapText="1"/>
      <protection locked="0"/>
    </xf>
    <xf numFmtId="0" fontId="27" fillId="0" borderId="0" xfId="0" applyFont="1" applyFill="1"/>
    <xf numFmtId="0" fontId="27" fillId="0" borderId="0" xfId="0" applyFont="1" applyFill="1" applyBorder="1"/>
    <xf numFmtId="0" fontId="27" fillId="0" borderId="50" xfId="0" applyFont="1" applyFill="1" applyBorder="1" applyAlignment="1"/>
    <xf numFmtId="0" fontId="27" fillId="0" borderId="51" xfId="0" applyFont="1" applyFill="1" applyBorder="1"/>
    <xf numFmtId="4" fontId="28" fillId="0" borderId="3" xfId="0" applyNumberFormat="1" applyFont="1" applyFill="1" applyBorder="1" applyAlignment="1">
      <alignment horizontal="center"/>
    </xf>
    <xf numFmtId="0" fontId="27" fillId="0" borderId="43" xfId="0" applyFont="1" applyFill="1" applyBorder="1" applyAlignment="1">
      <alignment horizontal="center"/>
    </xf>
    <xf numFmtId="0" fontId="27" fillId="0" borderId="47" xfId="0" applyFont="1" applyFill="1" applyBorder="1"/>
    <xf numFmtId="0" fontId="28" fillId="0" borderId="0" xfId="0" applyFont="1" applyFill="1" applyAlignment="1">
      <alignment horizontal="center"/>
    </xf>
    <xf numFmtId="0" fontId="31" fillId="0" borderId="0" xfId="0" applyFont="1" applyFill="1"/>
    <xf numFmtId="0" fontId="27" fillId="0" borderId="0" xfId="0" applyFont="1" applyFill="1" applyAlignment="1">
      <alignment horizontal="center"/>
    </xf>
    <xf numFmtId="0" fontId="27" fillId="0" borderId="0" xfId="0" applyFont="1" applyFill="1" applyBorder="1" applyAlignment="1" applyProtection="1">
      <alignment vertical="center"/>
      <protection locked="0"/>
    </xf>
    <xf numFmtId="168" fontId="28" fillId="0" borderId="0" xfId="0" applyNumberFormat="1" applyFont="1" applyFill="1" applyBorder="1" applyAlignment="1" applyProtection="1">
      <alignment horizontal="center" vertical="center"/>
      <protection locked="0"/>
    </xf>
    <xf numFmtId="4" fontId="27" fillId="0" borderId="0" xfId="0" applyNumberFormat="1" applyFont="1" applyFill="1" applyBorder="1" applyAlignment="1" applyProtection="1">
      <alignment vertical="center"/>
      <protection locked="0"/>
    </xf>
    <xf numFmtId="2" fontId="27" fillId="0" borderId="0" xfId="0" applyNumberFormat="1" applyFont="1" applyFill="1" applyBorder="1" applyAlignment="1" applyProtection="1">
      <alignment horizontal="center" vertical="center"/>
      <protection locked="0"/>
    </xf>
    <xf numFmtId="168" fontId="27" fillId="0" borderId="0" xfId="0" applyNumberFormat="1" applyFont="1" applyFill="1" applyBorder="1" applyAlignment="1" applyProtection="1">
      <alignment horizontal="center" vertical="center"/>
      <protection locked="0"/>
    </xf>
    <xf numFmtId="2" fontId="27" fillId="0" borderId="0" xfId="0" applyNumberFormat="1" applyFont="1" applyFill="1" applyBorder="1" applyAlignment="1" applyProtection="1">
      <alignment vertical="center"/>
      <protection locked="0"/>
    </xf>
    <xf numFmtId="0" fontId="27" fillId="0" borderId="0" xfId="0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4" fontId="28" fillId="0" borderId="0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right" vertical="center"/>
      <protection locked="0"/>
    </xf>
    <xf numFmtId="0" fontId="27" fillId="0" borderId="10" xfId="10" applyFont="1" applyFill="1" applyBorder="1" applyAlignment="1">
      <alignment horizontal="centerContinuous" vertical="center" wrapText="1"/>
    </xf>
    <xf numFmtId="4" fontId="27" fillId="0" borderId="23" xfId="0" applyNumberFormat="1" applyFont="1" applyFill="1" applyBorder="1" applyAlignment="1" applyProtection="1">
      <alignment vertical="center"/>
      <protection locked="0"/>
    </xf>
    <xf numFmtId="2" fontId="27" fillId="0" borderId="3" xfId="0" applyNumberFormat="1" applyFont="1" applyFill="1" applyBorder="1" applyAlignment="1" applyProtection="1">
      <alignment horizontal="center" vertical="center"/>
      <protection locked="0"/>
    </xf>
    <xf numFmtId="4" fontId="27" fillId="0" borderId="3" xfId="0" applyNumberFormat="1" applyFont="1" applyFill="1" applyBorder="1" applyAlignment="1" applyProtection="1">
      <alignment vertical="center"/>
      <protection locked="0"/>
    </xf>
    <xf numFmtId="0" fontId="27" fillId="0" borderId="3" xfId="0" applyFont="1" applyFill="1" applyBorder="1" applyAlignment="1" applyProtection="1">
      <alignment horizontal="left" vertical="center" wrapText="1"/>
      <protection locked="0"/>
    </xf>
    <xf numFmtId="0" fontId="27" fillId="0" borderId="5" xfId="0" applyFont="1" applyFill="1" applyBorder="1" applyAlignment="1" applyProtection="1">
      <alignment horizontal="left" vertical="center" wrapText="1"/>
      <protection locked="0"/>
    </xf>
    <xf numFmtId="4" fontId="27" fillId="0" borderId="7" xfId="0" applyNumberFormat="1" applyFont="1" applyFill="1" applyBorder="1" applyAlignment="1" applyProtection="1">
      <alignment vertical="center"/>
      <protection locked="0"/>
    </xf>
    <xf numFmtId="0" fontId="27" fillId="0" borderId="17" xfId="0" applyFont="1" applyFill="1" applyBorder="1" applyAlignment="1" applyProtection="1">
      <alignment vertical="center"/>
      <protection locked="0"/>
    </xf>
    <xf numFmtId="4" fontId="27" fillId="0" borderId="17" xfId="0" applyNumberFormat="1" applyFont="1" applyFill="1" applyBorder="1" applyAlignment="1" applyProtection="1">
      <alignment vertical="center"/>
      <protection locked="0"/>
    </xf>
    <xf numFmtId="0" fontId="27" fillId="0" borderId="4" xfId="0" applyFont="1" applyFill="1" applyBorder="1" applyAlignment="1" applyProtection="1">
      <alignment horizontal="left" vertical="center" wrapText="1"/>
      <protection locked="0"/>
    </xf>
    <xf numFmtId="2" fontId="27" fillId="0" borderId="4" xfId="0" applyNumberFormat="1" applyFont="1" applyFill="1" applyBorder="1" applyAlignment="1" applyProtection="1">
      <alignment horizontal="center" vertical="center"/>
      <protection locked="0"/>
    </xf>
    <xf numFmtId="0" fontId="27" fillId="0" borderId="23" xfId="0" applyFont="1" applyFill="1" applyBorder="1" applyAlignment="1" applyProtection="1">
      <alignment horizontal="left" vertical="center" wrapText="1"/>
      <protection locked="0"/>
    </xf>
    <xf numFmtId="2" fontId="27" fillId="0" borderId="23" xfId="0" applyNumberFormat="1" applyFont="1" applyFill="1" applyBorder="1" applyAlignment="1" applyProtection="1">
      <alignment horizontal="center" vertical="center"/>
      <protection locked="0"/>
    </xf>
    <xf numFmtId="4" fontId="27" fillId="0" borderId="11" xfId="0" applyNumberFormat="1" applyFont="1" applyFill="1" applyBorder="1" applyAlignment="1" applyProtection="1">
      <alignment vertical="center"/>
      <protection locked="0"/>
    </xf>
    <xf numFmtId="0" fontId="27" fillId="0" borderId="11" xfId="0" applyFont="1" applyFill="1" applyBorder="1" applyAlignment="1" applyProtection="1">
      <alignment horizontal="left" vertical="center" wrapText="1"/>
      <protection locked="0"/>
    </xf>
    <xf numFmtId="2" fontId="27" fillId="0" borderId="11" xfId="0" applyNumberFormat="1" applyFont="1" applyFill="1" applyBorder="1" applyAlignment="1" applyProtection="1">
      <alignment horizontal="center" vertical="center"/>
      <protection locked="0"/>
    </xf>
    <xf numFmtId="4" fontId="27" fillId="0" borderId="42" xfId="0" applyNumberFormat="1" applyFont="1" applyFill="1" applyBorder="1" applyAlignment="1" applyProtection="1">
      <alignment horizontal="center" vertical="center"/>
      <protection locked="0"/>
    </xf>
    <xf numFmtId="4" fontId="27" fillId="0" borderId="4" xfId="0" applyNumberFormat="1" applyFont="1" applyFill="1" applyBorder="1" applyAlignment="1" applyProtection="1">
      <alignment vertical="center"/>
      <protection locked="0"/>
    </xf>
    <xf numFmtId="0" fontId="28" fillId="0" borderId="4" xfId="0" applyFont="1" applyFill="1" applyBorder="1" applyAlignment="1" applyProtection="1">
      <alignment horizontal="left" vertical="center" wrapText="1"/>
      <protection locked="0"/>
    </xf>
    <xf numFmtId="0" fontId="27" fillId="0" borderId="43" xfId="0" applyFont="1" applyFill="1" applyBorder="1" applyAlignment="1" applyProtection="1">
      <alignment vertical="center" wrapText="1"/>
      <protection locked="0"/>
    </xf>
    <xf numFmtId="4" fontId="27" fillId="0" borderId="36" xfId="0" applyNumberFormat="1" applyFont="1" applyFill="1" applyBorder="1" applyAlignment="1" applyProtection="1">
      <alignment horizontal="center" vertical="center"/>
      <protection locked="0"/>
    </xf>
    <xf numFmtId="168" fontId="27" fillId="0" borderId="4" xfId="0" applyNumberFormat="1" applyFont="1" applyFill="1" applyBorder="1" applyAlignment="1">
      <alignment horizontal="center" vertical="center"/>
    </xf>
    <xf numFmtId="2" fontId="27" fillId="0" borderId="43" xfId="0" applyNumberFormat="1" applyFont="1" applyFill="1" applyBorder="1" applyAlignment="1" applyProtection="1">
      <alignment horizontal="center" vertical="center"/>
      <protection locked="0"/>
    </xf>
    <xf numFmtId="0" fontId="27" fillId="0" borderId="19" xfId="0" applyFont="1" applyFill="1" applyBorder="1" applyAlignment="1">
      <alignment horizontal="center" vertical="center"/>
    </xf>
    <xf numFmtId="0" fontId="27" fillId="0" borderId="5" xfId="0" applyFont="1" applyFill="1" applyBorder="1" applyAlignment="1" applyProtection="1">
      <alignment horizontal="center" vertical="center" wrapText="1"/>
      <protection locked="0"/>
    </xf>
    <xf numFmtId="4" fontId="28" fillId="0" borderId="9" xfId="0" applyNumberFormat="1" applyFont="1" applyFill="1" applyBorder="1" applyAlignment="1" applyProtection="1">
      <alignment horizontal="center" vertical="center"/>
      <protection locked="0"/>
    </xf>
    <xf numFmtId="4" fontId="27" fillId="0" borderId="4" xfId="0" applyNumberFormat="1" applyFont="1" applyFill="1" applyBorder="1" applyAlignment="1" applyProtection="1">
      <alignment horizontal="center" vertical="center"/>
      <protection locked="0"/>
    </xf>
    <xf numFmtId="4" fontId="2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27" fillId="0" borderId="36" xfId="0" applyNumberFormat="1" applyFont="1" applyFill="1" applyBorder="1" applyAlignment="1" applyProtection="1">
      <alignment horizontal="center" vertical="center"/>
    </xf>
    <xf numFmtId="0" fontId="27" fillId="0" borderId="19" xfId="0" applyFont="1" applyFill="1" applyBorder="1" applyAlignment="1" applyProtection="1">
      <alignment vertical="center"/>
      <protection locked="0"/>
    </xf>
    <xf numFmtId="0" fontId="28" fillId="0" borderId="8" xfId="0" applyFont="1" applyFill="1" applyBorder="1" applyAlignment="1" applyProtection="1">
      <alignment vertical="center"/>
      <protection locked="0"/>
    </xf>
    <xf numFmtId="4" fontId="27" fillId="0" borderId="5" xfId="0" applyNumberFormat="1" applyFont="1" applyFill="1" applyBorder="1" applyAlignment="1" applyProtection="1">
      <alignment horizontal="center" vertical="center"/>
      <protection locked="0"/>
    </xf>
    <xf numFmtId="2" fontId="27" fillId="0" borderId="5" xfId="0" applyNumberFormat="1" applyFont="1" applyFill="1" applyBorder="1" applyAlignment="1">
      <alignment horizontal="center" vertical="center" wrapText="1"/>
    </xf>
    <xf numFmtId="0" fontId="27" fillId="0" borderId="31" xfId="1" applyFont="1" applyFill="1" applyBorder="1" applyAlignment="1" applyProtection="1">
      <alignment horizontal="center" vertical="center" wrapText="1"/>
      <protection locked="0"/>
    </xf>
    <xf numFmtId="0" fontId="27" fillId="0" borderId="15" xfId="1" applyFont="1" applyFill="1" applyBorder="1" applyAlignment="1" applyProtection="1">
      <alignment horizontal="center" vertical="center" wrapText="1"/>
      <protection locked="0"/>
    </xf>
    <xf numFmtId="0" fontId="27" fillId="0" borderId="28" xfId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>
      <alignment horizontal="center" vertical="center" wrapText="1"/>
    </xf>
    <xf numFmtId="2" fontId="27" fillId="0" borderId="0" xfId="0" applyNumberFormat="1" applyFont="1" applyFill="1" applyBorder="1" applyAlignment="1">
      <alignment vertical="center" wrapText="1"/>
    </xf>
    <xf numFmtId="4" fontId="28" fillId="0" borderId="33" xfId="0" applyNumberFormat="1" applyFont="1" applyFill="1" applyBorder="1" applyAlignment="1">
      <alignment horizontal="center" vertical="center"/>
    </xf>
    <xf numFmtId="0" fontId="27" fillId="0" borderId="20" xfId="15" applyFont="1" applyBorder="1" applyAlignment="1" applyProtection="1">
      <alignment horizontal="center" vertical="center"/>
      <protection locked="0"/>
    </xf>
    <xf numFmtId="4" fontId="27" fillId="2" borderId="3" xfId="11" applyNumberFormat="1" applyFont="1" applyFill="1" applyBorder="1" applyAlignment="1">
      <alignment horizontal="center" vertical="center" wrapText="1"/>
    </xf>
    <xf numFmtId="2" fontId="27" fillId="0" borderId="3" xfId="15" applyNumberFormat="1" applyFont="1" applyBorder="1" applyAlignment="1" applyProtection="1">
      <alignment horizontal="center" vertical="center" wrapText="1"/>
      <protection locked="0"/>
    </xf>
    <xf numFmtId="0" fontId="27" fillId="0" borderId="3" xfId="15" applyFont="1" applyFill="1" applyBorder="1" applyAlignment="1" applyProtection="1">
      <alignment horizontal="center" vertical="center" wrapText="1"/>
      <protection locked="0"/>
    </xf>
    <xf numFmtId="4" fontId="27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Fill="1" applyAlignment="1">
      <alignment vertical="center"/>
    </xf>
    <xf numFmtId="0" fontId="27" fillId="0" borderId="0" xfId="15" applyFont="1" applyFill="1" applyBorder="1" applyAlignment="1" applyProtection="1">
      <alignment vertical="center"/>
      <protection locked="0"/>
    </xf>
    <xf numFmtId="0" fontId="27" fillId="0" borderId="21" xfId="15" applyFont="1" applyBorder="1" applyAlignment="1" applyProtection="1">
      <alignment horizontal="center" vertical="center"/>
      <protection locked="0"/>
    </xf>
    <xf numFmtId="4" fontId="27" fillId="2" borderId="37" xfId="11" applyNumberFormat="1" applyFont="1" applyFill="1" applyBorder="1" applyAlignment="1">
      <alignment horizontal="center" vertical="center" wrapText="1"/>
    </xf>
    <xf numFmtId="0" fontId="27" fillId="0" borderId="19" xfId="15" applyFont="1" applyFill="1" applyBorder="1" applyAlignment="1">
      <alignment vertical="center"/>
    </xf>
    <xf numFmtId="4" fontId="28" fillId="0" borderId="26" xfId="15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 applyProtection="1">
      <alignment vertical="center"/>
      <protection locked="0"/>
    </xf>
    <xf numFmtId="2" fontId="28" fillId="0" borderId="8" xfId="0" applyNumberFormat="1" applyFont="1" applyFill="1" applyBorder="1" applyAlignment="1" applyProtection="1">
      <alignment vertical="center"/>
      <protection locked="0"/>
    </xf>
    <xf numFmtId="168" fontId="28" fillId="0" borderId="27" xfId="0" applyNumberFormat="1" applyFont="1" applyFill="1" applyBorder="1" applyAlignment="1" applyProtection="1">
      <alignment horizontal="center" vertical="center"/>
      <protection locked="0"/>
    </xf>
    <xf numFmtId="2" fontId="28" fillId="0" borderId="27" xfId="0" applyNumberFormat="1" applyFont="1" applyFill="1" applyBorder="1" applyAlignment="1" applyProtection="1">
      <alignment vertical="center"/>
      <protection locked="0"/>
    </xf>
    <xf numFmtId="0" fontId="27" fillId="0" borderId="0" xfId="15" applyFont="1" applyBorder="1" applyAlignment="1" applyProtection="1">
      <alignment vertical="center"/>
      <protection locked="0"/>
    </xf>
    <xf numFmtId="2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0" xfId="0" applyNumberFormat="1" applyFont="1" applyFill="1" applyBorder="1" applyAlignment="1" applyProtection="1">
      <alignment vertical="center" wrapText="1"/>
      <protection locked="0"/>
    </xf>
    <xf numFmtId="166" fontId="27" fillId="0" borderId="0" xfId="0" applyNumberFormat="1" applyFont="1" applyFill="1" applyBorder="1" applyAlignment="1" applyProtection="1">
      <alignment horizontal="center" vertical="center"/>
      <protection locked="0"/>
    </xf>
    <xf numFmtId="4" fontId="28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left" vertical="center" wrapText="1"/>
    </xf>
    <xf numFmtId="168" fontId="28" fillId="2" borderId="0" xfId="0" applyNumberFormat="1" applyFont="1" applyFill="1" applyBorder="1" applyAlignment="1">
      <alignment horizontal="center" vertical="center" wrapText="1"/>
    </xf>
    <xf numFmtId="4" fontId="28" fillId="2" borderId="0" xfId="0" applyNumberFormat="1" applyFont="1" applyFill="1" applyBorder="1" applyAlignment="1">
      <alignment horizontal="center" vertical="center" wrapText="1"/>
    </xf>
    <xf numFmtId="0" fontId="27" fillId="2" borderId="0" xfId="0" applyFont="1" applyFill="1" applyAlignment="1">
      <alignment vertical="center"/>
    </xf>
    <xf numFmtId="168" fontId="2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5" xfId="0" applyFont="1" applyFill="1" applyBorder="1" applyAlignment="1" applyProtection="1">
      <alignment horizontal="left" vertical="center" wrapText="1"/>
      <protection locked="0"/>
    </xf>
    <xf numFmtId="0" fontId="28" fillId="0" borderId="5" xfId="0" applyFont="1" applyFill="1" applyBorder="1" applyAlignment="1" applyProtection="1">
      <alignment horizontal="center" vertical="center" wrapText="1"/>
      <protection locked="0"/>
    </xf>
    <xf numFmtId="0" fontId="28" fillId="0" borderId="4" xfId="0" applyFont="1" applyFill="1" applyBorder="1" applyAlignment="1" applyProtection="1">
      <alignment vertical="center" wrapText="1"/>
      <protection locked="0"/>
    </xf>
    <xf numFmtId="166" fontId="2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4" xfId="0" applyFont="1" applyFill="1" applyBorder="1" applyAlignment="1" applyProtection="1">
      <alignment horizontal="right" vertical="center" wrapText="1"/>
      <protection locked="0"/>
    </xf>
    <xf numFmtId="168" fontId="27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2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5" xfId="0" quotePrefix="1" applyFont="1" applyFill="1" applyBorder="1" applyAlignment="1" applyProtection="1">
      <alignment horizontal="left" vertical="center" wrapText="1"/>
      <protection locked="0"/>
    </xf>
    <xf numFmtId="0" fontId="27" fillId="0" borderId="38" xfId="0" applyFont="1" applyFill="1" applyBorder="1" applyAlignment="1">
      <alignment vertical="center"/>
    </xf>
    <xf numFmtId="168" fontId="28" fillId="0" borderId="3" xfId="15" applyNumberFormat="1" applyFont="1" applyBorder="1" applyAlignment="1" applyProtection="1">
      <alignment horizontal="center" vertical="center" wrapText="1"/>
      <protection locked="0"/>
    </xf>
    <xf numFmtId="168" fontId="28" fillId="0" borderId="37" xfId="15" applyNumberFormat="1" applyFont="1" applyBorder="1" applyAlignment="1" applyProtection="1">
      <alignment horizontal="center" vertical="center" wrapText="1"/>
      <protection locked="0"/>
    </xf>
    <xf numFmtId="0" fontId="27" fillId="0" borderId="0" xfId="0" applyFont="1" applyFill="1" applyAlignment="1">
      <alignment vertical="center"/>
    </xf>
    <xf numFmtId="0" fontId="27" fillId="0" borderId="0" xfId="0" applyFont="1" applyFill="1" applyBorder="1" applyAlignment="1">
      <alignment vertical="center"/>
    </xf>
    <xf numFmtId="0" fontId="26" fillId="0" borderId="19" xfId="10" applyFont="1" applyFill="1" applyBorder="1" applyAlignment="1">
      <alignment horizontal="centerContinuous" vertical="center" wrapText="1"/>
    </xf>
    <xf numFmtId="4" fontId="25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5" xfId="0" applyFont="1" applyFill="1" applyBorder="1" applyAlignment="1" applyProtection="1">
      <alignment horizontal="center" vertical="center" wrapText="1"/>
      <protection locked="0"/>
    </xf>
    <xf numFmtId="2" fontId="25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3" xfId="5" applyFont="1" applyBorder="1" applyAlignment="1">
      <alignment horizontal="center" vertical="center" wrapText="1"/>
    </xf>
    <xf numFmtId="0" fontId="25" fillId="0" borderId="7" xfId="5" applyFont="1" applyBorder="1" applyAlignment="1">
      <alignment horizontal="center" vertical="center" wrapText="1"/>
    </xf>
    <xf numFmtId="0" fontId="28" fillId="0" borderId="11" xfId="0" applyFont="1" applyFill="1" applyBorder="1" applyAlignment="1" applyProtection="1">
      <alignment horizontal="left" vertical="center" wrapText="1"/>
      <protection locked="0"/>
    </xf>
    <xf numFmtId="0" fontId="27" fillId="0" borderId="4" xfId="0" applyFont="1" applyFill="1" applyBorder="1" applyAlignment="1" applyProtection="1">
      <alignment vertical="center" wrapText="1"/>
      <protection locked="0"/>
    </xf>
    <xf numFmtId="0" fontId="27" fillId="0" borderId="4" xfId="0" applyFont="1" applyFill="1" applyBorder="1" applyAlignment="1" applyProtection="1">
      <alignment vertical="center"/>
      <protection locked="0"/>
    </xf>
    <xf numFmtId="168" fontId="27" fillId="0" borderId="17" xfId="0" applyNumberFormat="1" applyFont="1" applyFill="1" applyBorder="1" applyAlignment="1">
      <alignment horizontal="center" vertical="center"/>
    </xf>
    <xf numFmtId="0" fontId="27" fillId="0" borderId="17" xfId="0" applyFont="1" applyFill="1" applyBorder="1" applyAlignment="1" applyProtection="1">
      <alignment horizontal="left" vertical="center" wrapText="1"/>
      <protection locked="0"/>
    </xf>
    <xf numFmtId="2" fontId="27" fillId="0" borderId="17" xfId="0" applyNumberFormat="1" applyFont="1" applyFill="1" applyBorder="1" applyAlignment="1" applyProtection="1">
      <alignment horizontal="center" vertical="center"/>
      <protection locked="0"/>
    </xf>
    <xf numFmtId="0" fontId="32" fillId="0" borderId="27" xfId="0" applyFont="1" applyFill="1" applyBorder="1" applyAlignment="1" applyProtection="1">
      <alignment vertical="center" wrapText="1"/>
      <protection locked="0"/>
    </xf>
    <xf numFmtId="0" fontId="32" fillId="0" borderId="8" xfId="0" applyFont="1" applyFill="1" applyBorder="1" applyAlignment="1" applyProtection="1">
      <alignment vertical="center" wrapText="1"/>
      <protection locked="0"/>
    </xf>
    <xf numFmtId="0" fontId="27" fillId="0" borderId="17" xfId="0" applyFont="1" applyFill="1" applyBorder="1" applyAlignment="1" applyProtection="1">
      <alignment horizontal="right" vertical="center" wrapText="1"/>
      <protection locked="0"/>
    </xf>
    <xf numFmtId="0" fontId="27" fillId="0" borderId="15" xfId="0" applyFont="1" applyFill="1" applyBorder="1" applyAlignment="1" applyProtection="1">
      <alignment vertical="center"/>
      <protection locked="0"/>
    </xf>
    <xf numFmtId="0" fontId="27" fillId="0" borderId="31" xfId="0" applyFont="1" applyFill="1" applyBorder="1" applyAlignment="1">
      <alignment horizontal="center" vertical="center"/>
    </xf>
    <xf numFmtId="0" fontId="27" fillId="0" borderId="53" xfId="0" applyFont="1" applyFill="1" applyBorder="1" applyAlignment="1" applyProtection="1">
      <alignment vertical="center"/>
      <protection locked="0"/>
    </xf>
    <xf numFmtId="0" fontId="32" fillId="0" borderId="46" xfId="0" applyFont="1" applyFill="1" applyBorder="1" applyAlignment="1" applyProtection="1">
      <alignment vertical="center"/>
      <protection locked="0"/>
    </xf>
    <xf numFmtId="0" fontId="32" fillId="0" borderId="54" xfId="0" applyFont="1" applyFill="1" applyBorder="1" applyAlignment="1" applyProtection="1">
      <alignment vertical="center" wrapText="1"/>
      <protection locked="0"/>
    </xf>
    <xf numFmtId="0" fontId="33" fillId="0" borderId="1" xfId="0" applyFont="1" applyFill="1" applyBorder="1" applyAlignment="1" applyProtection="1">
      <alignment horizontal="left" vertical="center" wrapText="1"/>
      <protection locked="0"/>
    </xf>
    <xf numFmtId="168" fontId="27" fillId="0" borderId="2" xfId="0" applyNumberFormat="1" applyFont="1" applyFill="1" applyBorder="1" applyAlignment="1">
      <alignment horizontal="center" vertical="center"/>
    </xf>
    <xf numFmtId="0" fontId="27" fillId="0" borderId="48" xfId="0" applyFont="1" applyFill="1" applyBorder="1" applyAlignment="1" applyProtection="1">
      <alignment vertical="center"/>
      <protection locked="0"/>
    </xf>
    <xf numFmtId="0" fontId="27" fillId="0" borderId="53" xfId="22" applyFont="1" applyFill="1" applyBorder="1" applyAlignment="1">
      <alignment horizontal="center" vertical="center" wrapText="1"/>
    </xf>
    <xf numFmtId="0" fontId="33" fillId="0" borderId="46" xfId="0" applyFont="1" applyFill="1" applyBorder="1" applyAlignment="1" applyProtection="1">
      <alignment horizontal="left" vertical="center" wrapText="1"/>
      <protection locked="0"/>
    </xf>
    <xf numFmtId="168" fontId="27" fillId="0" borderId="56" xfId="0" applyNumberFormat="1" applyFont="1" applyFill="1" applyBorder="1" applyAlignment="1">
      <alignment horizontal="center" vertical="center"/>
    </xf>
    <xf numFmtId="0" fontId="27" fillId="0" borderId="57" xfId="22" applyFont="1" applyFill="1" applyBorder="1" applyAlignment="1">
      <alignment horizontal="center" vertical="center" wrapText="1"/>
    </xf>
    <xf numFmtId="0" fontId="27" fillId="0" borderId="7" xfId="0" applyFont="1" applyFill="1" applyBorder="1" applyAlignment="1" applyProtection="1">
      <alignment vertical="center" wrapText="1"/>
      <protection locked="0"/>
    </xf>
    <xf numFmtId="0" fontId="27" fillId="0" borderId="7" xfId="15" applyFont="1" applyBorder="1" applyAlignment="1" applyProtection="1">
      <alignment horizontal="left" vertical="center" wrapText="1"/>
      <protection locked="0"/>
    </xf>
    <xf numFmtId="0" fontId="28" fillId="0" borderId="4" xfId="15" applyFont="1" applyBorder="1" applyAlignment="1" applyProtection="1">
      <alignment horizontal="left" vertical="center" wrapText="1"/>
      <protection locked="0"/>
    </xf>
    <xf numFmtId="0" fontId="27" fillId="0" borderId="7" xfId="0" applyFont="1" applyFill="1" applyBorder="1" applyAlignment="1" applyProtection="1">
      <alignment horizontal="left" vertical="center" wrapText="1"/>
      <protection locked="0"/>
    </xf>
    <xf numFmtId="167" fontId="28" fillId="0" borderId="7" xfId="0" applyNumberFormat="1" applyFont="1" applyFill="1" applyBorder="1" applyAlignment="1">
      <alignment horizontal="center" vertical="center"/>
    </xf>
    <xf numFmtId="2" fontId="27" fillId="0" borderId="7" xfId="0" applyNumberFormat="1" applyFont="1" applyFill="1" applyBorder="1" applyAlignment="1" applyProtection="1">
      <alignment horizontal="center" vertical="center"/>
      <protection locked="0"/>
    </xf>
    <xf numFmtId="4" fontId="27" fillId="0" borderId="44" xfId="0" applyNumberFormat="1" applyFont="1" applyFill="1" applyBorder="1" applyAlignment="1" applyProtection="1">
      <alignment horizontal="center" vertical="center"/>
      <protection locked="0"/>
    </xf>
    <xf numFmtId="0" fontId="27" fillId="0" borderId="4" xfId="0" applyFont="1" applyFill="1" applyBorder="1" applyAlignment="1">
      <alignment horizontal="left" vertical="center"/>
    </xf>
    <xf numFmtId="3" fontId="27" fillId="0" borderId="4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168" fontId="28" fillId="0" borderId="7" xfId="0" applyNumberFormat="1" applyFont="1" applyFill="1" applyBorder="1" applyAlignment="1">
      <alignment horizontal="center" vertical="center"/>
    </xf>
    <xf numFmtId="0" fontId="28" fillId="0" borderId="8" xfId="0" applyFont="1" applyFill="1" applyBorder="1" applyAlignment="1" applyProtection="1">
      <alignment horizontal="center" vertical="center" wrapText="1"/>
      <protection locked="0"/>
    </xf>
    <xf numFmtId="4" fontId="28" fillId="0" borderId="42" xfId="0" applyNumberFormat="1" applyFont="1" applyFill="1" applyBorder="1" applyAlignment="1" applyProtection="1">
      <alignment horizontal="center" vertical="center"/>
      <protection locked="0"/>
    </xf>
    <xf numFmtId="168" fontId="27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27" fillId="0" borderId="17" xfId="0" applyNumberFormat="1" applyFont="1" applyFill="1" applyBorder="1" applyAlignment="1" applyProtection="1">
      <alignment horizontal="center" vertical="center"/>
      <protection locked="0"/>
    </xf>
    <xf numFmtId="0" fontId="28" fillId="0" borderId="17" xfId="0" applyFont="1" applyFill="1" applyBorder="1" applyAlignment="1" applyProtection="1">
      <alignment vertical="center" wrapText="1"/>
      <protection locked="0"/>
    </xf>
    <xf numFmtId="166" fontId="27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7" xfId="0" applyFont="1" applyFill="1" applyBorder="1" applyAlignment="1" applyProtection="1">
      <alignment horizontal="center" vertical="center" wrapText="1"/>
      <protection locked="0"/>
    </xf>
    <xf numFmtId="4" fontId="27" fillId="0" borderId="41" xfId="0" applyNumberFormat="1" applyFont="1" applyFill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vertical="center"/>
      <protection locked="0"/>
    </xf>
    <xf numFmtId="0" fontId="34" fillId="0" borderId="58" xfId="15" applyFont="1" applyFill="1" applyBorder="1" applyAlignment="1" applyProtection="1">
      <alignment vertical="center"/>
      <protection locked="0"/>
    </xf>
    <xf numFmtId="0" fontId="34" fillId="0" borderId="59" xfId="15" applyFont="1" applyFill="1" applyBorder="1" applyAlignment="1" applyProtection="1">
      <alignment vertical="center"/>
      <protection locked="0"/>
    </xf>
    <xf numFmtId="0" fontId="35" fillId="0" borderId="0" xfId="15" applyFont="1" applyFill="1" applyBorder="1" applyAlignment="1" applyProtection="1">
      <alignment vertical="center"/>
      <protection locked="0"/>
    </xf>
    <xf numFmtId="0" fontId="27" fillId="0" borderId="10" xfId="15" applyFont="1" applyFill="1" applyBorder="1" applyAlignment="1">
      <alignment vertical="center"/>
    </xf>
    <xf numFmtId="0" fontId="35" fillId="0" borderId="0" xfId="15" applyFont="1" applyFill="1" applyAlignment="1">
      <alignment vertical="center"/>
    </xf>
    <xf numFmtId="0" fontId="10" fillId="0" borderId="23" xfId="15" applyFont="1" applyFill="1" applyBorder="1" applyAlignment="1">
      <alignment horizontal="left" vertical="center"/>
    </xf>
    <xf numFmtId="4" fontId="10" fillId="0" borderId="23" xfId="15" applyNumberFormat="1" applyFont="1" applyFill="1" applyBorder="1" applyAlignment="1">
      <alignment horizontal="center" vertical="center"/>
    </xf>
    <xf numFmtId="0" fontId="10" fillId="0" borderId="23" xfId="15" applyFont="1" applyFill="1" applyBorder="1" applyAlignment="1">
      <alignment horizontal="center" vertical="center"/>
    </xf>
    <xf numFmtId="0" fontId="9" fillId="0" borderId="32" xfId="1" applyFont="1" applyFill="1" applyBorder="1" applyAlignment="1" applyProtection="1">
      <alignment horizontal="center" vertical="center" wrapText="1"/>
      <protection locked="0"/>
    </xf>
    <xf numFmtId="0" fontId="10" fillId="0" borderId="3" xfId="15" applyFont="1" applyFill="1" applyBorder="1" applyAlignment="1">
      <alignment horizontal="left" vertical="center"/>
    </xf>
    <xf numFmtId="3" fontId="10" fillId="0" borderId="3" xfId="15" applyNumberFormat="1" applyFont="1" applyFill="1" applyBorder="1" applyAlignment="1">
      <alignment horizontal="center" vertical="center"/>
    </xf>
    <xf numFmtId="0" fontId="10" fillId="0" borderId="3" xfId="15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vertical="center" wrapText="1"/>
      <protection locked="0"/>
    </xf>
    <xf numFmtId="0" fontId="27" fillId="0" borderId="0" xfId="15" applyFont="1" applyAlignment="1">
      <alignment vertical="center"/>
    </xf>
    <xf numFmtId="0" fontId="34" fillId="0" borderId="0" xfId="15" applyFont="1" applyFill="1" applyAlignment="1">
      <alignment vertical="center"/>
    </xf>
    <xf numFmtId="0" fontId="10" fillId="0" borderId="3" xfId="15" applyFont="1" applyBorder="1" applyAlignment="1" applyProtection="1">
      <alignment horizontal="left" vertical="center" wrapText="1"/>
      <protection locked="0"/>
    </xf>
    <xf numFmtId="0" fontId="10" fillId="0" borderId="37" xfId="15" applyFont="1" applyBorder="1" applyAlignment="1" applyProtection="1">
      <alignment horizontal="left" vertical="center" wrapText="1"/>
      <protection locked="0"/>
    </xf>
    <xf numFmtId="0" fontId="28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4" xfId="15" applyFont="1" applyFill="1" applyBorder="1" applyAlignment="1">
      <alignment vertical="center" wrapText="1"/>
    </xf>
    <xf numFmtId="0" fontId="18" fillId="0" borderId="53" xfId="15" applyFont="1" applyFill="1" applyBorder="1" applyAlignment="1">
      <alignment vertical="center"/>
    </xf>
    <xf numFmtId="0" fontId="10" fillId="0" borderId="54" xfId="15" applyFont="1" applyBorder="1" applyAlignment="1" applyProtection="1">
      <alignment horizontal="right" vertical="center" wrapText="1"/>
      <protection locked="0"/>
    </xf>
    <xf numFmtId="0" fontId="10" fillId="0" borderId="54" xfId="15" applyFont="1" applyBorder="1" applyAlignment="1" applyProtection="1">
      <alignment horizontal="center" vertical="center" wrapText="1"/>
      <protection locked="0"/>
    </xf>
    <xf numFmtId="169" fontId="10" fillId="0" borderId="54" xfId="15" applyNumberFormat="1" applyFont="1" applyBorder="1" applyAlignment="1" applyProtection="1">
      <alignment horizontal="center" vertical="center" wrapText="1"/>
      <protection locked="0"/>
    </xf>
    <xf numFmtId="2" fontId="9" fillId="0" borderId="54" xfId="15" applyNumberFormat="1" applyFont="1" applyBorder="1" applyAlignment="1" applyProtection="1">
      <alignment horizontal="center" vertical="center" wrapText="1"/>
      <protection locked="0"/>
    </xf>
    <xf numFmtId="0" fontId="10" fillId="0" borderId="37" xfId="15" applyFont="1" applyFill="1" applyBorder="1" applyAlignment="1">
      <alignment horizontal="left" vertical="center"/>
    </xf>
    <xf numFmtId="170" fontId="10" fillId="0" borderId="37" xfId="15" applyNumberFormat="1" applyFont="1" applyFill="1" applyBorder="1" applyAlignment="1">
      <alignment horizontal="center" vertical="center"/>
    </xf>
    <xf numFmtId="0" fontId="10" fillId="0" borderId="37" xfId="15" applyFont="1" applyFill="1" applyBorder="1" applyAlignment="1">
      <alignment horizontal="center" vertical="center"/>
    </xf>
    <xf numFmtId="0" fontId="9" fillId="0" borderId="34" xfId="1" applyFont="1" applyFill="1" applyBorder="1" applyAlignment="1" applyProtection="1">
      <alignment horizontal="center" vertical="center" wrapText="1"/>
      <protection locked="0"/>
    </xf>
    <xf numFmtId="0" fontId="28" fillId="0" borderId="0" xfId="15" applyFont="1" applyBorder="1" applyAlignment="1" applyProtection="1">
      <alignment vertical="center"/>
      <protection locked="0"/>
    </xf>
    <xf numFmtId="2" fontId="27" fillId="0" borderId="0" xfId="15" applyNumberFormat="1" applyFont="1" applyBorder="1" applyAlignment="1" applyProtection="1">
      <alignment vertical="center"/>
      <protection locked="0"/>
    </xf>
    <xf numFmtId="0" fontId="27" fillId="0" borderId="0" xfId="15" applyFont="1" applyBorder="1" applyAlignment="1" applyProtection="1">
      <alignment horizontal="left" vertical="center"/>
      <protection locked="0"/>
    </xf>
    <xf numFmtId="0" fontId="27" fillId="0" borderId="0" xfId="15" applyFont="1" applyBorder="1" applyAlignment="1" applyProtection="1">
      <alignment horizontal="center" vertical="center"/>
      <protection locked="0"/>
    </xf>
    <xf numFmtId="4" fontId="27" fillId="0" borderId="0" xfId="15" applyNumberFormat="1" applyFont="1" applyBorder="1" applyAlignment="1" applyProtection="1">
      <alignment horizontal="center" vertical="center"/>
      <protection locked="0"/>
    </xf>
    <xf numFmtId="0" fontId="28" fillId="0" borderId="0" xfId="15" applyFont="1" applyBorder="1" applyAlignment="1" applyProtection="1">
      <alignment horizontal="center" vertical="center"/>
      <protection locked="0"/>
    </xf>
    <xf numFmtId="2" fontId="28" fillId="0" borderId="0" xfId="15" applyNumberFormat="1" applyFont="1" applyBorder="1" applyAlignment="1" applyProtection="1">
      <alignment horizontal="center" vertical="center" wrapText="1"/>
      <protection locked="0"/>
    </xf>
    <xf numFmtId="4" fontId="27" fillId="0" borderId="0" xfId="15" applyNumberFormat="1" applyFont="1" applyAlignment="1">
      <alignment vertical="center"/>
    </xf>
    <xf numFmtId="0" fontId="27" fillId="0" borderId="0" xfId="15" applyFont="1" applyAlignment="1">
      <alignment horizontal="center" vertical="center"/>
    </xf>
    <xf numFmtId="0" fontId="27" fillId="0" borderId="20" xfId="15" applyFont="1" applyBorder="1" applyAlignment="1">
      <alignment horizontal="center" vertical="center" wrapText="1"/>
    </xf>
    <xf numFmtId="0" fontId="27" fillId="0" borderId="3" xfId="15" applyFont="1" applyBorder="1" applyAlignment="1">
      <alignment vertical="top" wrapText="1"/>
    </xf>
    <xf numFmtId="0" fontId="27" fillId="0" borderId="2" xfId="15" applyFont="1" applyBorder="1" applyAlignment="1">
      <alignment vertical="center" wrapText="1"/>
    </xf>
    <xf numFmtId="4" fontId="27" fillId="0" borderId="3" xfId="15" applyNumberFormat="1" applyFont="1" applyBorder="1" applyAlignment="1">
      <alignment horizontal="center" vertical="center" wrapText="1"/>
    </xf>
    <xf numFmtId="0" fontId="27" fillId="0" borderId="3" xfId="15" applyFont="1" applyBorder="1" applyAlignment="1">
      <alignment horizontal="left" vertical="center" wrapText="1"/>
    </xf>
    <xf numFmtId="0" fontId="27" fillId="0" borderId="3" xfId="15" applyFont="1" applyBorder="1" applyAlignment="1">
      <alignment horizontal="center" vertical="center" wrapText="1"/>
    </xf>
    <xf numFmtId="4" fontId="27" fillId="0" borderId="30" xfId="15" applyNumberFormat="1" applyFont="1" applyFill="1" applyBorder="1" applyAlignment="1">
      <alignment horizontal="right" vertical="center" wrapText="1"/>
    </xf>
    <xf numFmtId="0" fontId="28" fillId="0" borderId="3" xfId="15" applyFont="1" applyBorder="1" applyAlignment="1">
      <alignment vertical="top" wrapText="1"/>
    </xf>
    <xf numFmtId="4" fontId="27" fillId="0" borderId="1" xfId="15" applyNumberFormat="1" applyFont="1" applyFill="1" applyBorder="1" applyAlignment="1">
      <alignment horizontal="center" vertical="center" wrapText="1"/>
    </xf>
    <xf numFmtId="2" fontId="28" fillId="0" borderId="3" xfId="15" applyNumberFormat="1" applyFont="1" applyBorder="1" applyAlignment="1">
      <alignment horizontal="left" vertical="center" wrapText="1"/>
    </xf>
    <xf numFmtId="2" fontId="28" fillId="0" borderId="3" xfId="15" applyNumberFormat="1" applyFont="1" applyBorder="1" applyAlignment="1">
      <alignment horizontal="center" vertical="center" wrapText="1"/>
    </xf>
    <xf numFmtId="4" fontId="28" fillId="0" borderId="22" xfId="15" applyNumberFormat="1" applyFont="1" applyFill="1" applyBorder="1" applyAlignment="1">
      <alignment horizontal="right" vertical="center" wrapText="1"/>
    </xf>
    <xf numFmtId="4" fontId="27" fillId="0" borderId="22" xfId="15" applyNumberFormat="1" applyFont="1" applyFill="1" applyBorder="1" applyAlignment="1">
      <alignment horizontal="right" vertical="center" wrapText="1"/>
    </xf>
    <xf numFmtId="0" fontId="27" fillId="0" borderId="20" xfId="15" applyFont="1" applyFill="1" applyBorder="1" applyAlignment="1">
      <alignment horizontal="center" vertical="center" wrapText="1"/>
    </xf>
    <xf numFmtId="0" fontId="27" fillId="0" borderId="3" xfId="15" applyFont="1" applyFill="1" applyBorder="1" applyAlignment="1">
      <alignment vertical="center" wrapText="1"/>
    </xf>
    <xf numFmtId="0" fontId="27" fillId="0" borderId="3" xfId="15" applyFont="1" applyFill="1" applyBorder="1" applyAlignment="1" applyProtection="1">
      <alignment vertical="center"/>
      <protection locked="0"/>
    </xf>
    <xf numFmtId="0" fontId="27" fillId="0" borderId="3" xfId="15" applyFont="1" applyFill="1" applyBorder="1" applyAlignment="1">
      <alignment horizontal="center" vertical="center"/>
    </xf>
    <xf numFmtId="0" fontId="27" fillId="0" borderId="3" xfId="15" applyFont="1" applyFill="1" applyBorder="1" applyAlignment="1">
      <alignment horizontal="left" vertical="center" wrapText="1"/>
    </xf>
    <xf numFmtId="0" fontId="27" fillId="0" borderId="14" xfId="15" applyFont="1" applyFill="1" applyBorder="1" applyAlignment="1">
      <alignment horizontal="center" vertical="center" wrapText="1"/>
    </xf>
    <xf numFmtId="0" fontId="27" fillId="0" borderId="6" xfId="15" applyFont="1" applyFill="1" applyBorder="1" applyAlignment="1">
      <alignment vertical="top" wrapText="1"/>
    </xf>
    <xf numFmtId="0" fontId="27" fillId="0" borderId="16" xfId="15" applyFont="1" applyFill="1" applyBorder="1" applyAlignment="1">
      <alignment vertical="center" wrapText="1"/>
    </xf>
    <xf numFmtId="4" fontId="27" fillId="0" borderId="6" xfId="15" applyNumberFormat="1" applyFont="1" applyFill="1" applyBorder="1" applyAlignment="1">
      <alignment horizontal="center" vertical="center" wrapText="1"/>
    </xf>
    <xf numFmtId="166" fontId="27" fillId="0" borderId="6" xfId="15" applyNumberFormat="1" applyFont="1" applyFill="1" applyBorder="1" applyAlignment="1">
      <alignment horizontal="center" vertical="center" wrapText="1"/>
    </xf>
    <xf numFmtId="1" fontId="27" fillId="0" borderId="6" xfId="15" applyNumberFormat="1" applyFont="1" applyFill="1" applyBorder="1" applyAlignment="1">
      <alignment horizontal="center" vertical="center" wrapText="1"/>
    </xf>
    <xf numFmtId="4" fontId="27" fillId="0" borderId="3" xfId="15" applyNumberFormat="1" applyFont="1" applyFill="1" applyBorder="1" applyAlignment="1">
      <alignment horizontal="center" vertical="center" wrapText="1"/>
    </xf>
    <xf numFmtId="0" fontId="27" fillId="0" borderId="3" xfId="15" applyFont="1" applyFill="1" applyBorder="1" applyAlignment="1">
      <alignment horizontal="center" vertical="center" wrapText="1"/>
    </xf>
    <xf numFmtId="0" fontId="27" fillId="0" borderId="3" xfId="15" applyFont="1" applyFill="1" applyBorder="1" applyAlignment="1" applyProtection="1">
      <alignment horizontal="left" vertical="top" wrapText="1"/>
      <protection locked="0"/>
    </xf>
    <xf numFmtId="0" fontId="27" fillId="0" borderId="3" xfId="15" applyFont="1" applyFill="1" applyBorder="1" applyAlignment="1" applyProtection="1">
      <alignment horizontal="left" vertical="center" wrapText="1"/>
      <protection locked="0"/>
    </xf>
    <xf numFmtId="0" fontId="27" fillId="0" borderId="1" xfId="15" applyFont="1" applyFill="1" applyBorder="1" applyAlignment="1" applyProtection="1">
      <alignment horizontal="center" vertical="center" wrapText="1"/>
      <protection locked="0"/>
    </xf>
    <xf numFmtId="4" fontId="27" fillId="0" borderId="22" xfId="15" applyNumberFormat="1" applyFont="1" applyFill="1" applyBorder="1" applyAlignment="1" applyProtection="1">
      <alignment vertical="center" wrapText="1"/>
      <protection locked="0"/>
    </xf>
    <xf numFmtId="0" fontId="27" fillId="0" borderId="3" xfId="15" applyFont="1" applyFill="1" applyBorder="1" applyAlignment="1" applyProtection="1">
      <alignment horizontal="center" vertical="top" wrapText="1"/>
      <protection locked="0"/>
    </xf>
    <xf numFmtId="9" fontId="27" fillId="0" borderId="3" xfId="15" applyNumberFormat="1" applyFont="1" applyBorder="1" applyAlignment="1">
      <alignment horizontal="center" vertical="center" wrapText="1"/>
    </xf>
    <xf numFmtId="3" fontId="27" fillId="0" borderId="3" xfId="15" applyNumberFormat="1" applyFont="1" applyBorder="1" applyAlignment="1">
      <alignment horizontal="center" vertical="center" wrapText="1"/>
    </xf>
    <xf numFmtId="0" fontId="27" fillId="0" borderId="7" xfId="15" applyFont="1" applyBorder="1" applyAlignment="1">
      <alignment horizontal="left" vertical="center" wrapText="1"/>
    </xf>
    <xf numFmtId="10" fontId="27" fillId="0" borderId="3" xfId="15" applyNumberFormat="1" applyFont="1" applyBorder="1" applyAlignment="1">
      <alignment horizontal="center" vertical="center" wrapText="1"/>
    </xf>
    <xf numFmtId="4" fontId="40" fillId="0" borderId="3" xfId="15" applyNumberFormat="1" applyFont="1" applyBorder="1" applyAlignment="1">
      <alignment horizontal="center" vertical="center" wrapText="1" shrinkToFit="1"/>
    </xf>
    <xf numFmtId="0" fontId="27" fillId="0" borderId="3" xfId="15" applyFont="1" applyBorder="1" applyAlignment="1">
      <alignment horizontal="center" vertical="center" wrapText="1" shrinkToFit="1"/>
    </xf>
    <xf numFmtId="0" fontId="27" fillId="0" borderId="0" xfId="15" applyFont="1" applyBorder="1" applyAlignment="1">
      <alignment horizontal="center" vertical="center" wrapText="1"/>
    </xf>
    <xf numFmtId="0" fontId="27" fillId="0" borderId="0" xfId="0" applyFont="1" applyFill="1" applyBorder="1" applyAlignment="1" applyProtection="1">
      <alignment horizontal="left" vertical="center" wrapText="1"/>
      <protection locked="0"/>
    </xf>
    <xf numFmtId="0" fontId="28" fillId="0" borderId="0" xfId="0" applyFont="1" applyFill="1" applyBorder="1" applyAlignment="1" applyProtection="1">
      <alignment horizontal="left" vertical="top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4" fontId="27" fillId="0" borderId="0" xfId="15" applyNumberFormat="1" applyFont="1" applyBorder="1" applyAlignment="1" applyProtection="1">
      <alignment vertical="center"/>
      <protection locked="0"/>
    </xf>
    <xf numFmtId="2" fontId="27" fillId="0" borderId="0" xfId="15" applyNumberFormat="1" applyFont="1" applyBorder="1" applyAlignment="1" applyProtection="1">
      <alignment horizontal="center" vertical="center"/>
      <protection locked="0"/>
    </xf>
    <xf numFmtId="0" fontId="25" fillId="0" borderId="19" xfId="15" applyFont="1" applyFill="1" applyBorder="1" applyAlignment="1" applyProtection="1">
      <alignment horizontal="center" vertical="center" wrapText="1"/>
      <protection locked="0"/>
    </xf>
    <xf numFmtId="0" fontId="25" fillId="0" borderId="5" xfId="15" applyFont="1" applyFill="1" applyBorder="1" applyAlignment="1" applyProtection="1">
      <alignment horizontal="center" vertical="center" wrapText="1"/>
      <protection hidden="1"/>
    </xf>
    <xf numFmtId="0" fontId="25" fillId="0" borderId="5" xfId="15" applyFont="1" applyFill="1" applyBorder="1" applyAlignment="1">
      <alignment horizontal="center" vertical="center" wrapText="1"/>
    </xf>
    <xf numFmtId="0" fontId="25" fillId="0" borderId="9" xfId="15" applyFont="1" applyFill="1" applyBorder="1" applyAlignment="1" applyProtection="1">
      <alignment horizontal="center" vertical="center" wrapText="1"/>
      <protection hidden="1"/>
    </xf>
    <xf numFmtId="0" fontId="28" fillId="0" borderId="3" xfId="15" applyFont="1" applyBorder="1" applyAlignment="1">
      <alignment horizontal="left" vertical="center"/>
    </xf>
    <xf numFmtId="4" fontId="28" fillId="0" borderId="45" xfId="15" applyNumberFormat="1" applyFont="1" applyFill="1" applyBorder="1" applyAlignment="1">
      <alignment horizontal="right" vertical="center" wrapText="1"/>
    </xf>
    <xf numFmtId="2" fontId="27" fillId="0" borderId="0" xfId="15" applyNumberFormat="1" applyFont="1" applyBorder="1" applyAlignment="1" applyProtection="1">
      <alignment horizontal="center" vertical="center" wrapText="1"/>
      <protection locked="0"/>
    </xf>
    <xf numFmtId="0" fontId="42" fillId="0" borderId="3" xfId="15" applyFont="1" applyBorder="1" applyAlignment="1" applyProtection="1">
      <alignment horizontal="center" vertical="center" wrapText="1"/>
      <protection locked="0"/>
    </xf>
    <xf numFmtId="0" fontId="28" fillId="0" borderId="3" xfId="15" applyFont="1" applyFill="1" applyBorder="1" applyAlignment="1" applyProtection="1">
      <alignment vertical="center" wrapText="1"/>
      <protection locked="0"/>
    </xf>
    <xf numFmtId="4" fontId="27" fillId="0" borderId="3" xfId="0" applyNumberFormat="1" applyFont="1" applyFill="1" applyBorder="1" applyAlignment="1">
      <alignment vertical="center"/>
    </xf>
    <xf numFmtId="0" fontId="28" fillId="0" borderId="3" xfId="15" applyFont="1" applyFill="1" applyBorder="1" applyAlignment="1" applyProtection="1">
      <alignment horizontal="center" vertical="center" wrapText="1"/>
      <protection locked="0"/>
    </xf>
    <xf numFmtId="2" fontId="28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28" fillId="0" borderId="3" xfId="15" applyNumberFormat="1" applyFont="1" applyFill="1" applyBorder="1" applyAlignment="1" applyProtection="1">
      <alignment vertical="center" wrapText="1"/>
      <protection locked="0"/>
    </xf>
    <xf numFmtId="0" fontId="28" fillId="0" borderId="3" xfId="15" applyFont="1" applyBorder="1" applyAlignment="1" applyProtection="1">
      <alignment horizontal="center" vertical="center"/>
      <protection locked="0"/>
    </xf>
    <xf numFmtId="4" fontId="27" fillId="0" borderId="3" xfId="15" applyNumberFormat="1" applyFont="1" applyBorder="1" applyAlignment="1" applyProtection="1">
      <alignment vertical="center"/>
      <protection locked="0"/>
    </xf>
    <xf numFmtId="166" fontId="27" fillId="0" borderId="3" xfId="15" applyNumberFormat="1" applyFont="1" applyFill="1" applyBorder="1" applyAlignment="1" applyProtection="1">
      <alignment horizontal="center" vertical="center"/>
      <protection locked="0"/>
    </xf>
    <xf numFmtId="0" fontId="27" fillId="0" borderId="3" xfId="15" applyFont="1" applyBorder="1" applyAlignment="1" applyProtection="1">
      <alignment horizontal="center" vertical="center" wrapText="1"/>
      <protection locked="0"/>
    </xf>
    <xf numFmtId="4" fontId="27" fillId="0" borderId="3" xfId="15" applyNumberFormat="1" applyFont="1" applyBorder="1" applyAlignment="1" applyProtection="1">
      <alignment vertical="center"/>
    </xf>
    <xf numFmtId="2" fontId="28" fillId="0" borderId="3" xfId="15" applyNumberFormat="1" applyFont="1" applyFill="1" applyBorder="1" applyAlignment="1" applyProtection="1">
      <alignment vertical="center" wrapText="1"/>
      <protection locked="0"/>
    </xf>
    <xf numFmtId="4" fontId="30" fillId="0" borderId="0" xfId="15" applyNumberFormat="1" applyFont="1" applyBorder="1" applyAlignment="1" applyProtection="1">
      <alignment horizontal="left" vertical="center"/>
      <protection locked="0"/>
    </xf>
    <xf numFmtId="0" fontId="25" fillId="0" borderId="3" xfId="15" applyFont="1" applyBorder="1" applyAlignment="1" applyProtection="1">
      <alignment vertical="center" wrapText="1"/>
      <protection locked="0"/>
    </xf>
    <xf numFmtId="4" fontId="25" fillId="0" borderId="3" xfId="15" applyNumberFormat="1" applyFont="1" applyBorder="1" applyAlignment="1" applyProtection="1">
      <alignment horizontal="center" vertical="center" wrapText="1"/>
      <protection locked="0"/>
    </xf>
    <xf numFmtId="0" fontId="25" fillId="0" borderId="3" xfId="15" applyFont="1" applyBorder="1" applyAlignment="1" applyProtection="1">
      <alignment horizontal="center" vertical="center" wrapText="1"/>
      <protection locked="0"/>
    </xf>
    <xf numFmtId="2" fontId="25" fillId="0" borderId="3" xfId="15" applyNumberFormat="1" applyFont="1" applyBorder="1" applyAlignment="1" applyProtection="1">
      <alignment horizontal="center" vertical="center" wrapText="1"/>
      <protection locked="0"/>
    </xf>
    <xf numFmtId="4" fontId="25" fillId="0" borderId="3" xfId="15" applyNumberFormat="1" applyFont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 applyProtection="1">
      <alignment vertical="center" wrapText="1"/>
      <protection locked="0"/>
    </xf>
    <xf numFmtId="4" fontId="28" fillId="0" borderId="41" xfId="0" applyNumberFormat="1" applyFont="1" applyFill="1" applyBorder="1" applyAlignment="1" applyProtection="1">
      <alignment horizontal="right" vertical="center"/>
      <protection locked="0"/>
    </xf>
    <xf numFmtId="4" fontId="28" fillId="0" borderId="9" xfId="0" applyNumberFormat="1" applyFont="1" applyFill="1" applyBorder="1" applyAlignment="1" applyProtection="1">
      <alignment horizontal="right" vertical="center"/>
      <protection locked="0"/>
    </xf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0" fontId="27" fillId="0" borderId="10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4" fontId="28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28" xfId="0" applyFont="1" applyFill="1" applyBorder="1" applyAlignment="1" applyProtection="1">
      <alignment horizontal="center" vertical="center"/>
      <protection locked="0"/>
    </xf>
    <xf numFmtId="4" fontId="28" fillId="0" borderId="0" xfId="0" applyNumberFormat="1" applyFont="1" applyBorder="1" applyAlignment="1">
      <alignment vertical="center"/>
    </xf>
    <xf numFmtId="4" fontId="28" fillId="0" borderId="5" xfId="0" applyNumberFormat="1" applyFont="1" applyFill="1" applyBorder="1" applyAlignment="1" applyProtection="1">
      <alignment horizontal="left" vertical="center" wrapText="1"/>
      <protection locked="0"/>
    </xf>
    <xf numFmtId="2" fontId="27" fillId="0" borderId="40" xfId="0" applyNumberFormat="1" applyFont="1" applyFill="1" applyBorder="1" applyAlignment="1" applyProtection="1">
      <alignment horizontal="center" vertical="center"/>
      <protection locked="0"/>
    </xf>
    <xf numFmtId="4" fontId="27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0" xfId="0" applyFont="1" applyFill="1" applyBorder="1" applyAlignment="1" applyProtection="1">
      <alignment horizontal="center" vertical="center"/>
      <protection locked="0"/>
    </xf>
    <xf numFmtId="170" fontId="27" fillId="0" borderId="5" xfId="0" applyNumberFormat="1" applyFont="1" applyFill="1" applyBorder="1" applyAlignment="1" applyProtection="1">
      <alignment horizontal="center" vertical="center"/>
      <protection locked="0"/>
    </xf>
    <xf numFmtId="0" fontId="27" fillId="0" borderId="0" xfId="5" applyFont="1" applyAlignment="1">
      <alignment horizontal="left" vertical="center"/>
    </xf>
    <xf numFmtId="2" fontId="27" fillId="0" borderId="0" xfId="5" applyNumberFormat="1" applyFont="1" applyBorder="1" applyAlignment="1" applyProtection="1">
      <alignment horizontal="left" vertical="center"/>
      <protection locked="0"/>
    </xf>
    <xf numFmtId="4" fontId="44" fillId="0" borderId="3" xfId="4" applyNumberFormat="1" applyFont="1" applyBorder="1" applyAlignment="1">
      <alignment horizontal="right" vertical="center" wrapText="1"/>
    </xf>
    <xf numFmtId="0" fontId="44" fillId="0" borderId="3" xfId="3" quotePrefix="1" applyFont="1" applyBorder="1" applyAlignment="1">
      <alignment horizontal="right" vertical="center" wrapText="1"/>
    </xf>
    <xf numFmtId="0" fontId="10" fillId="0" borderId="3" xfId="5" applyFont="1" applyFill="1" applyBorder="1" applyAlignment="1">
      <alignment horizontal="center" vertical="center" wrapText="1"/>
    </xf>
    <xf numFmtId="165" fontId="27" fillId="0" borderId="3" xfId="16" applyFont="1" applyBorder="1" applyAlignment="1">
      <alignment horizontal="center" vertical="center" wrapText="1"/>
    </xf>
    <xf numFmtId="4" fontId="45" fillId="0" borderId="3" xfId="4" applyNumberFormat="1" applyFont="1" applyBorder="1" applyAlignment="1">
      <alignment horizontal="right" vertical="center" wrapText="1"/>
    </xf>
    <xf numFmtId="165" fontId="27" fillId="0" borderId="3" xfId="16" applyFont="1" applyBorder="1" applyAlignment="1" applyProtection="1">
      <alignment vertical="center"/>
      <protection locked="0"/>
    </xf>
    <xf numFmtId="165" fontId="28" fillId="0" borderId="3" xfId="16" applyFont="1" applyBorder="1" applyAlignment="1" applyProtection="1">
      <alignment vertical="center"/>
      <protection locked="0"/>
    </xf>
    <xf numFmtId="165" fontId="28" fillId="0" borderId="3" xfId="16" applyFont="1" applyFill="1" applyBorder="1" applyAlignment="1">
      <alignment vertical="center" wrapText="1"/>
    </xf>
    <xf numFmtId="165" fontId="28" fillId="0" borderId="3" xfId="16" applyFont="1" applyBorder="1" applyAlignment="1">
      <alignment vertical="center" wrapText="1"/>
    </xf>
    <xf numFmtId="0" fontId="45" fillId="0" borderId="3" xfId="3" quotePrefix="1" applyFont="1" applyBorder="1" applyAlignment="1">
      <alignment horizontal="left" vertical="center" wrapText="1"/>
    </xf>
    <xf numFmtId="0" fontId="27" fillId="0" borderId="0" xfId="5" applyFont="1" applyAlignment="1">
      <alignment vertical="center"/>
    </xf>
    <xf numFmtId="0" fontId="34" fillId="0" borderId="0" xfId="5" applyFont="1" applyAlignment="1">
      <alignment vertical="center"/>
    </xf>
    <xf numFmtId="0" fontId="9" fillId="0" borderId="0" xfId="5" applyFont="1" applyAlignment="1">
      <alignment vertical="center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15" fillId="0" borderId="0" xfId="5" applyFont="1" applyAlignment="1">
      <alignment vertical="center"/>
    </xf>
    <xf numFmtId="0" fontId="10" fillId="0" borderId="0" xfId="5" applyFont="1" applyAlignment="1">
      <alignment horizontal="center" vertical="center"/>
    </xf>
    <xf numFmtId="4" fontId="9" fillId="0" borderId="0" xfId="5" applyNumberFormat="1" applyFont="1" applyAlignment="1">
      <alignment horizontal="right" vertical="center"/>
    </xf>
    <xf numFmtId="164" fontId="9" fillId="0" borderId="0" xfId="5" applyNumberFormat="1" applyFont="1" applyAlignment="1">
      <alignment horizontal="right" vertical="center"/>
    </xf>
    <xf numFmtId="0" fontId="9" fillId="0" borderId="3" xfId="5" applyFont="1" applyBorder="1" applyAlignment="1">
      <alignment horizontal="center" vertical="center"/>
    </xf>
    <xf numFmtId="0" fontId="10" fillId="0" borderId="3" xfId="5" applyFont="1" applyBorder="1" applyAlignment="1">
      <alignment vertical="center"/>
    </xf>
    <xf numFmtId="165" fontId="28" fillId="0" borderId="3" xfId="5" applyNumberFormat="1" applyFont="1" applyBorder="1" applyAlignment="1">
      <alignment vertical="center"/>
    </xf>
    <xf numFmtId="165" fontId="15" fillId="0" borderId="0" xfId="5" applyNumberFormat="1" applyFont="1" applyAlignment="1">
      <alignment vertical="center"/>
    </xf>
    <xf numFmtId="164" fontId="15" fillId="0" borderId="0" xfId="5" applyNumberFormat="1" applyFont="1" applyFill="1" applyAlignment="1">
      <alignment vertical="center"/>
    </xf>
    <xf numFmtId="164" fontId="9" fillId="0" borderId="0" xfId="5" applyNumberFormat="1" applyFont="1" applyFill="1" applyAlignment="1">
      <alignment vertical="center"/>
    </xf>
    <xf numFmtId="165" fontId="9" fillId="0" borderId="0" xfId="5" applyNumberFormat="1" applyFont="1" applyFill="1" applyAlignment="1">
      <alignment vertical="center"/>
    </xf>
    <xf numFmtId="0" fontId="9" fillId="0" borderId="0" xfId="5" applyFont="1" applyFill="1" applyAlignment="1">
      <alignment vertical="center"/>
    </xf>
    <xf numFmtId="164" fontId="15" fillId="0" borderId="0" xfId="5" applyNumberFormat="1" applyFont="1" applyAlignment="1">
      <alignment vertical="center"/>
    </xf>
    <xf numFmtId="164" fontId="9" fillId="0" borderId="0" xfId="5" applyNumberFormat="1" applyFont="1" applyAlignment="1">
      <alignment vertical="center"/>
    </xf>
    <xf numFmtId="165" fontId="9" fillId="0" borderId="0" xfId="5" applyNumberFormat="1" applyFont="1" applyAlignment="1">
      <alignment vertical="center"/>
    </xf>
    <xf numFmtId="0" fontId="22" fillId="0" borderId="0" xfId="0" applyFont="1" applyAlignment="1">
      <alignment vertical="center" wrapText="1"/>
    </xf>
    <xf numFmtId="0" fontId="16" fillId="0" borderId="0" xfId="5" applyFont="1" applyAlignment="1">
      <alignment vertical="center"/>
    </xf>
    <xf numFmtId="0" fontId="13" fillId="0" borderId="0" xfId="5" applyFont="1" applyAlignment="1">
      <alignment vertical="center"/>
    </xf>
    <xf numFmtId="4" fontId="10" fillId="0" borderId="0" xfId="15" applyNumberFormat="1" applyFont="1" applyFill="1" applyBorder="1" applyAlignment="1" applyProtection="1">
      <alignment horizontal="right" vertical="center"/>
      <protection locked="0"/>
    </xf>
    <xf numFmtId="0" fontId="17" fillId="0" borderId="0" xfId="12" applyFont="1" applyAlignment="1">
      <alignment vertical="center"/>
    </xf>
    <xf numFmtId="0" fontId="10" fillId="0" borderId="0" xfId="15" applyFont="1" applyAlignment="1">
      <alignment vertical="center"/>
    </xf>
    <xf numFmtId="0" fontId="15" fillId="0" borderId="0" xfId="5" applyFont="1" applyFill="1" applyAlignment="1">
      <alignment vertical="center"/>
    </xf>
    <xf numFmtId="4" fontId="15" fillId="0" borderId="0" xfId="5" applyNumberFormat="1" applyFont="1" applyFill="1" applyAlignment="1">
      <alignment vertical="center"/>
    </xf>
    <xf numFmtId="0" fontId="43" fillId="0" borderId="0" xfId="37" applyFont="1" applyFill="1" applyBorder="1" applyAlignment="1" applyProtection="1">
      <alignment vertical="center"/>
      <protection locked="0"/>
    </xf>
    <xf numFmtId="0" fontId="28" fillId="0" borderId="0" xfId="37" applyFont="1" applyFill="1" applyBorder="1" applyAlignment="1" applyProtection="1">
      <alignment vertical="center"/>
      <protection locked="0"/>
    </xf>
    <xf numFmtId="0" fontId="27" fillId="0" borderId="0" xfId="37" applyFont="1" applyBorder="1" applyAlignment="1" applyProtection="1">
      <alignment vertical="center"/>
      <protection locked="0"/>
    </xf>
    <xf numFmtId="0" fontId="27" fillId="0" borderId="0" xfId="37" applyFont="1" applyBorder="1" applyAlignment="1" applyProtection="1">
      <alignment horizontal="center" vertical="center"/>
      <protection locked="0"/>
    </xf>
    <xf numFmtId="0" fontId="47" fillId="0" borderId="23" xfId="37" applyFont="1" applyBorder="1" applyAlignment="1">
      <alignment horizontal="center" vertical="center" wrapText="1"/>
    </xf>
    <xf numFmtId="0" fontId="18" fillId="0" borderId="48" xfId="37" applyFont="1" applyBorder="1" applyAlignment="1">
      <alignment horizontal="center" vertical="center" wrapText="1"/>
    </xf>
    <xf numFmtId="0" fontId="18" fillId="0" borderId="56" xfId="37" applyFont="1" applyBorder="1" applyAlignment="1">
      <alignment horizontal="center" vertical="center" wrapText="1"/>
    </xf>
    <xf numFmtId="0" fontId="18" fillId="0" borderId="23" xfId="37" applyFont="1" applyBorder="1" applyAlignment="1">
      <alignment horizontal="center" vertical="center" wrapText="1"/>
    </xf>
    <xf numFmtId="0" fontId="18" fillId="0" borderId="24" xfId="37" applyFont="1" applyBorder="1" applyAlignment="1">
      <alignment horizontal="center" vertical="center" wrapText="1"/>
    </xf>
    <xf numFmtId="0" fontId="27" fillId="0" borderId="20" xfId="37" applyFont="1" applyBorder="1" applyAlignment="1">
      <alignment horizontal="center" vertical="center"/>
    </xf>
    <xf numFmtId="0" fontId="27" fillId="0" borderId="3" xfId="37" applyFont="1" applyBorder="1" applyAlignment="1">
      <alignment horizontal="center" vertical="center"/>
    </xf>
    <xf numFmtId="2" fontId="27" fillId="0" borderId="3" xfId="37" applyNumberFormat="1" applyFont="1" applyBorder="1" applyAlignment="1">
      <alignment horizontal="center" vertical="center"/>
    </xf>
    <xf numFmtId="0" fontId="27" fillId="0" borderId="21" xfId="37" applyFont="1" applyBorder="1" applyAlignment="1">
      <alignment horizontal="center" vertical="center"/>
    </xf>
    <xf numFmtId="0" fontId="28" fillId="0" borderId="37" xfId="37" applyFont="1" applyBorder="1" applyAlignment="1" applyProtection="1">
      <alignment horizontal="center" vertical="center" wrapText="1"/>
      <protection locked="0"/>
    </xf>
    <xf numFmtId="0" fontId="28" fillId="0" borderId="37" xfId="37" applyFont="1" applyFill="1" applyBorder="1" applyAlignment="1" applyProtection="1">
      <alignment horizontal="center" vertical="center"/>
      <protection locked="0"/>
    </xf>
    <xf numFmtId="0" fontId="28" fillId="0" borderId="37" xfId="37" applyFont="1" applyBorder="1" applyAlignment="1">
      <alignment horizontal="center" vertical="center" wrapText="1"/>
    </xf>
    <xf numFmtId="0" fontId="28" fillId="0" borderId="37" xfId="37" applyFont="1" applyBorder="1" applyAlignment="1">
      <alignment horizontal="center" vertical="center"/>
    </xf>
    <xf numFmtId="0" fontId="27" fillId="0" borderId="0" xfId="37" applyFont="1" applyAlignment="1">
      <alignment horizontal="center" vertical="center"/>
    </xf>
    <xf numFmtId="0" fontId="27" fillId="0" borderId="14" xfId="37" applyFont="1" applyBorder="1" applyAlignment="1">
      <alignment horizontal="center" vertical="center"/>
    </xf>
    <xf numFmtId="0" fontId="27" fillId="0" borderId="6" xfId="37" applyFont="1" applyBorder="1" applyAlignment="1">
      <alignment horizontal="center" vertical="center"/>
    </xf>
    <xf numFmtId="2" fontId="27" fillId="0" borderId="6" xfId="37" applyNumberFormat="1" applyFont="1" applyBorder="1" applyAlignment="1">
      <alignment horizontal="center" vertical="center"/>
    </xf>
    <xf numFmtId="166" fontId="28" fillId="0" borderId="45" xfId="37" applyNumberFormat="1" applyFont="1" applyBorder="1" applyAlignment="1">
      <alignment horizontal="center" vertical="center"/>
    </xf>
    <xf numFmtId="0" fontId="39" fillId="0" borderId="0" xfId="37" applyFont="1" applyAlignment="1">
      <alignment vertical="center"/>
    </xf>
    <xf numFmtId="0" fontId="39" fillId="0" borderId="0" xfId="37" applyFont="1" applyBorder="1" applyAlignment="1">
      <alignment vertical="center"/>
    </xf>
    <xf numFmtId="0" fontId="41" fillId="0" borderId="0" xfId="37" applyFont="1" applyAlignment="1">
      <alignment vertical="center"/>
    </xf>
    <xf numFmtId="0" fontId="27" fillId="0" borderId="0" xfId="37" applyFont="1" applyAlignment="1">
      <alignment vertical="center"/>
    </xf>
    <xf numFmtId="0" fontId="27" fillId="0" borderId="0" xfId="37" applyFont="1" applyAlignment="1">
      <alignment horizontal="left" vertical="center"/>
    </xf>
    <xf numFmtId="0" fontId="39" fillId="0" borderId="0" xfId="37" applyFont="1" applyAlignment="1">
      <alignment horizontal="right" vertical="center"/>
    </xf>
    <xf numFmtId="0" fontId="43" fillId="0" borderId="0" xfId="37" applyFont="1" applyFill="1" applyAlignment="1">
      <alignment vertical="center"/>
    </xf>
    <xf numFmtId="2" fontId="28" fillId="0" borderId="0" xfId="37" applyNumberFormat="1" applyFont="1" applyFill="1" applyAlignment="1">
      <alignment horizontal="center" vertical="center" wrapText="1"/>
    </xf>
    <xf numFmtId="0" fontId="27" fillId="0" borderId="0" xfId="37" applyFont="1" applyFill="1" applyAlignment="1">
      <alignment vertical="center"/>
    </xf>
    <xf numFmtId="0" fontId="27" fillId="0" borderId="0" xfId="37" applyFont="1" applyBorder="1" applyAlignment="1">
      <alignment vertical="center"/>
    </xf>
    <xf numFmtId="0" fontId="32" fillId="0" borderId="0" xfId="37" applyFont="1" applyBorder="1" applyAlignment="1">
      <alignment vertical="center"/>
    </xf>
    <xf numFmtId="0" fontId="29" fillId="0" borderId="0" xfId="37" applyFont="1" applyAlignment="1">
      <alignment horizontal="center" vertical="center" wrapText="1"/>
    </xf>
    <xf numFmtId="0" fontId="27" fillId="0" borderId="3" xfId="37" applyFont="1" applyBorder="1" applyAlignment="1">
      <alignment vertical="center"/>
    </xf>
    <xf numFmtId="0" fontId="32" fillId="0" borderId="0" xfId="37" applyFont="1" applyAlignment="1">
      <alignment vertical="center"/>
    </xf>
    <xf numFmtId="0" fontId="27" fillId="0" borderId="52" xfId="37" applyFont="1" applyBorder="1" applyAlignment="1">
      <alignment horizontal="center" vertical="center"/>
    </xf>
    <xf numFmtId="0" fontId="27" fillId="0" borderId="65" xfId="37" applyFont="1" applyBorder="1" applyAlignment="1">
      <alignment horizontal="center" vertical="center"/>
    </xf>
    <xf numFmtId="0" fontId="27" fillId="0" borderId="17" xfId="37" applyFont="1" applyBorder="1" applyAlignment="1">
      <alignment horizontal="center" vertical="center"/>
    </xf>
    <xf numFmtId="2" fontId="27" fillId="0" borderId="17" xfId="37" applyNumberFormat="1" applyFont="1" applyBorder="1" applyAlignment="1">
      <alignment horizontal="center" vertical="center"/>
    </xf>
    <xf numFmtId="9" fontId="27" fillId="0" borderId="17" xfId="38" applyFont="1" applyBorder="1" applyAlignment="1" applyProtection="1">
      <alignment horizontal="center" vertical="center"/>
    </xf>
    <xf numFmtId="166" fontId="27" fillId="0" borderId="17" xfId="37" applyNumberFormat="1" applyFont="1" applyBorder="1" applyAlignment="1">
      <alignment horizontal="center" vertical="center"/>
    </xf>
    <xf numFmtId="4" fontId="27" fillId="0" borderId="41" xfId="37" applyNumberFormat="1" applyFont="1" applyBorder="1" applyAlignment="1">
      <alignment horizontal="center" vertical="center"/>
    </xf>
    <xf numFmtId="0" fontId="48" fillId="0" borderId="0" xfId="37" applyFont="1" applyAlignment="1">
      <alignment vertical="center"/>
    </xf>
    <xf numFmtId="0" fontId="27" fillId="0" borderId="6" xfId="37" applyFont="1" applyBorder="1" applyAlignment="1">
      <alignment vertical="center"/>
    </xf>
    <xf numFmtId="0" fontId="18" fillId="0" borderId="60" xfId="37" applyFont="1" applyBorder="1" applyAlignment="1">
      <alignment horizontal="center" vertical="center"/>
    </xf>
    <xf numFmtId="0" fontId="18" fillId="0" borderId="62" xfId="37" applyFont="1" applyBorder="1" applyAlignment="1">
      <alignment horizontal="center" vertical="center" wrapText="1"/>
    </xf>
    <xf numFmtId="0" fontId="18" fillId="0" borderId="61" xfId="37" applyFont="1" applyBorder="1" applyAlignment="1">
      <alignment horizontal="center" vertical="center" wrapText="1"/>
    </xf>
    <xf numFmtId="0" fontId="18" fillId="0" borderId="64" xfId="37" applyFont="1" applyBorder="1" applyAlignment="1">
      <alignment horizontal="center" vertical="center" wrapText="1"/>
    </xf>
    <xf numFmtId="1" fontId="27" fillId="0" borderId="17" xfId="37" applyNumberFormat="1" applyFont="1" applyBorder="1" applyAlignment="1">
      <alignment horizontal="center" vertical="center"/>
    </xf>
    <xf numFmtId="0" fontId="18" fillId="0" borderId="0" xfId="37" applyFont="1" applyBorder="1" applyAlignment="1">
      <alignment horizontal="center" vertical="center" wrapText="1"/>
    </xf>
    <xf numFmtId="9" fontId="27" fillId="0" borderId="0" xfId="38" applyFont="1" applyBorder="1" applyAlignment="1" applyProtection="1">
      <alignment horizontal="center" vertical="center"/>
    </xf>
    <xf numFmtId="2" fontId="27" fillId="0" borderId="0" xfId="37" applyNumberFormat="1" applyFont="1" applyBorder="1" applyAlignment="1">
      <alignment horizontal="center" vertical="center"/>
    </xf>
    <xf numFmtId="0" fontId="27" fillId="0" borderId="0" xfId="37" applyFont="1" applyBorder="1" applyAlignment="1">
      <alignment horizontal="center" vertical="center"/>
    </xf>
    <xf numFmtId="166" fontId="27" fillId="0" borderId="0" xfId="37" applyNumberFormat="1" applyFont="1" applyBorder="1" applyAlignment="1">
      <alignment horizontal="center" vertical="center"/>
    </xf>
    <xf numFmtId="4" fontId="27" fillId="0" borderId="0" xfId="37" applyNumberFormat="1" applyFont="1" applyBorder="1" applyAlignment="1">
      <alignment horizontal="center" vertical="center"/>
    </xf>
    <xf numFmtId="4" fontId="27" fillId="0" borderId="41" xfId="38" applyNumberFormat="1" applyFont="1" applyBorder="1" applyAlignment="1" applyProtection="1">
      <alignment horizontal="center" vertical="center"/>
    </xf>
    <xf numFmtId="0" fontId="28" fillId="0" borderId="4" xfId="0" applyFont="1" applyFill="1" applyBorder="1" applyAlignment="1" applyProtection="1">
      <alignment horizontal="left" vertical="center" wrapText="1"/>
      <protection locked="0"/>
    </xf>
    <xf numFmtId="0" fontId="27" fillId="0" borderId="11" xfId="0" applyFont="1" applyFill="1" applyBorder="1" applyAlignment="1" applyProtection="1">
      <alignment horizontal="left" vertical="center" wrapText="1"/>
      <protection locked="0"/>
    </xf>
    <xf numFmtId="0" fontId="27" fillId="0" borderId="4" xfId="0" applyFont="1" applyFill="1" applyBorder="1" applyAlignment="1" applyProtection="1">
      <alignment horizontal="left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 wrapText="1"/>
      <protection locked="0"/>
    </xf>
    <xf numFmtId="0" fontId="28" fillId="0" borderId="4" xfId="0" applyFont="1" applyFill="1" applyBorder="1" applyAlignment="1" applyProtection="1">
      <alignment horizontal="left" vertical="top" wrapText="1"/>
      <protection locked="0"/>
    </xf>
    <xf numFmtId="0" fontId="28" fillId="0" borderId="4" xfId="0" applyFont="1" applyBorder="1" applyAlignment="1" applyProtection="1">
      <alignment horizontal="left" vertical="center" wrapText="1"/>
      <protection locked="0"/>
    </xf>
    <xf numFmtId="0" fontId="27" fillId="0" borderId="4" xfId="0" applyFont="1" applyFill="1" applyBorder="1" applyAlignment="1" applyProtection="1">
      <alignment horizontal="left" vertical="top" wrapText="1"/>
      <protection locked="0"/>
    </xf>
    <xf numFmtId="3" fontId="27" fillId="0" borderId="4" xfId="0" applyNumberFormat="1" applyFont="1" applyFill="1" applyBorder="1" applyAlignment="1">
      <alignment horizontal="left" vertical="center"/>
    </xf>
    <xf numFmtId="0" fontId="27" fillId="0" borderId="17" xfId="0" applyFont="1" applyFill="1" applyBorder="1" applyAlignment="1" applyProtection="1">
      <alignment horizontal="right" vertical="top" wrapText="1"/>
      <protection locked="0"/>
    </xf>
    <xf numFmtId="0" fontId="28" fillId="0" borderId="17" xfId="0" applyFont="1" applyBorder="1" applyAlignment="1" applyProtection="1">
      <alignment horizontal="left" vertical="center" wrapText="1"/>
      <protection locked="0"/>
    </xf>
    <xf numFmtId="0" fontId="27" fillId="0" borderId="11" xfId="0" applyFont="1" applyFill="1" applyBorder="1" applyAlignment="1">
      <alignment horizontal="left"/>
    </xf>
    <xf numFmtId="3" fontId="27" fillId="0" borderId="17" xfId="0" applyNumberFormat="1" applyFont="1" applyFill="1" applyBorder="1" applyAlignment="1">
      <alignment horizontal="left" vertical="center"/>
    </xf>
    <xf numFmtId="4" fontId="28" fillId="0" borderId="4" xfId="0" applyNumberFormat="1" applyFont="1" applyFill="1" applyBorder="1" applyAlignment="1">
      <alignment horizontal="center" vertical="center"/>
    </xf>
    <xf numFmtId="0" fontId="32" fillId="0" borderId="54" xfId="0" applyFont="1" applyFill="1" applyBorder="1" applyAlignment="1" applyProtection="1">
      <alignment vertical="top" wrapText="1"/>
      <protection locked="0"/>
    </xf>
    <xf numFmtId="0" fontId="23" fillId="0" borderId="3" xfId="3" quotePrefix="1" applyFont="1" applyFill="1" applyBorder="1" applyAlignment="1">
      <alignment horizontal="left" vertical="center" wrapText="1"/>
    </xf>
    <xf numFmtId="0" fontId="23" fillId="0" borderId="1" xfId="3" quotePrefix="1" applyFont="1" applyBorder="1" applyAlignment="1">
      <alignment horizontal="center" vertical="center" wrapText="1"/>
    </xf>
    <xf numFmtId="0" fontId="23" fillId="0" borderId="2" xfId="3" quotePrefix="1" applyFont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 vertical="center"/>
      <protection locked="0"/>
    </xf>
    <xf numFmtId="4" fontId="28" fillId="0" borderId="9" xfId="15" applyNumberFormat="1" applyFont="1" applyBorder="1" applyAlignment="1" applyProtection="1">
      <alignment horizontal="right" vertical="center"/>
    </xf>
    <xf numFmtId="4" fontId="18" fillId="0" borderId="0" xfId="15" applyNumberFormat="1" applyFont="1" applyBorder="1" applyAlignment="1" applyProtection="1">
      <alignment vertical="center"/>
      <protection locked="0"/>
    </xf>
    <xf numFmtId="4" fontId="30" fillId="0" borderId="0" xfId="15" applyNumberFormat="1" applyFont="1" applyBorder="1" applyAlignment="1" applyProtection="1">
      <alignment horizontal="center" vertical="center"/>
      <protection locked="0"/>
    </xf>
    <xf numFmtId="0" fontId="28" fillId="0" borderId="4" xfId="0" applyFont="1" applyFill="1" applyBorder="1" applyAlignment="1" applyProtection="1">
      <alignment horizontal="left" vertical="center" wrapText="1"/>
      <protection locked="0"/>
    </xf>
    <xf numFmtId="0" fontId="27" fillId="0" borderId="4" xfId="0" applyFont="1" applyFill="1" applyBorder="1" applyAlignment="1" applyProtection="1">
      <alignment horizontal="left" vertical="center" wrapText="1"/>
      <protection locked="0"/>
    </xf>
    <xf numFmtId="0" fontId="19" fillId="2" borderId="10" xfId="15" applyFont="1" applyFill="1" applyBorder="1" applyAlignment="1" applyProtection="1">
      <alignment vertical="center"/>
      <protection locked="0"/>
    </xf>
    <xf numFmtId="0" fontId="18" fillId="2" borderId="0" xfId="15" applyFont="1" applyFill="1" applyBorder="1" applyAlignment="1" applyProtection="1">
      <alignment vertical="center"/>
      <protection locked="0"/>
    </xf>
    <xf numFmtId="0" fontId="18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8" fillId="2" borderId="19" xfId="15" applyFont="1" applyFill="1" applyBorder="1" applyAlignment="1">
      <alignment horizontal="center" vertical="center"/>
    </xf>
    <xf numFmtId="0" fontId="9" fillId="2" borderId="18" xfId="15" applyFont="1" applyFill="1" applyBorder="1" applyAlignment="1" applyProtection="1">
      <alignment horizontal="center" vertical="center"/>
      <protection locked="0"/>
    </xf>
    <xf numFmtId="0" fontId="9" fillId="2" borderId="5" xfId="15" applyFont="1" applyFill="1" applyBorder="1" applyAlignment="1">
      <alignment vertical="center" wrapText="1"/>
    </xf>
    <xf numFmtId="0" fontId="9" fillId="2" borderId="27" xfId="15" applyFont="1" applyFill="1" applyBorder="1" applyAlignment="1" applyProtection="1">
      <alignment horizontal="center" vertical="center"/>
      <protection locked="0"/>
    </xf>
    <xf numFmtId="0" fontId="9" fillId="2" borderId="5" xfId="15" applyFont="1" applyFill="1" applyBorder="1" applyAlignment="1" applyProtection="1">
      <alignment horizontal="center" vertical="center" wrapText="1"/>
      <protection locked="0"/>
    </xf>
    <xf numFmtId="4" fontId="28" fillId="2" borderId="9" xfId="15" applyNumberFormat="1" applyFont="1" applyFill="1" applyBorder="1" applyAlignment="1" applyProtection="1">
      <alignment horizontal="right" vertical="center"/>
      <protection locked="0"/>
    </xf>
    <xf numFmtId="0" fontId="8" fillId="0" borderId="0" xfId="15" applyAlignment="1">
      <alignment vertical="center"/>
    </xf>
    <xf numFmtId="0" fontId="9" fillId="0" borderId="18" xfId="15" applyFont="1" applyFill="1" applyBorder="1" applyAlignment="1" applyProtection="1">
      <alignment horizontal="center" vertical="center"/>
      <protection locked="0"/>
    </xf>
    <xf numFmtId="0" fontId="9" fillId="0" borderId="5" xfId="15" applyFont="1" applyFill="1" applyBorder="1" applyAlignment="1">
      <alignment vertical="center" wrapText="1"/>
    </xf>
    <xf numFmtId="0" fontId="9" fillId="0" borderId="27" xfId="15" applyFont="1" applyFill="1" applyBorder="1" applyAlignment="1" applyProtection="1">
      <alignment horizontal="center" vertical="center"/>
      <protection locked="0"/>
    </xf>
    <xf numFmtId="0" fontId="18" fillId="2" borderId="19" xfId="15" applyFont="1" applyFill="1" applyBorder="1" applyAlignment="1">
      <alignment vertical="center"/>
    </xf>
    <xf numFmtId="2" fontId="10" fillId="2" borderId="8" xfId="15" applyNumberFormat="1" applyFont="1" applyFill="1" applyBorder="1" applyAlignment="1" applyProtection="1">
      <alignment horizontal="left" vertical="center"/>
      <protection locked="0"/>
    </xf>
    <xf numFmtId="2" fontId="10" fillId="2" borderId="18" xfId="15" applyNumberFormat="1" applyFont="1" applyFill="1" applyBorder="1" applyAlignment="1" applyProtection="1">
      <alignment horizontal="left" vertical="center"/>
      <protection locked="0"/>
    </xf>
    <xf numFmtId="2" fontId="10" fillId="2" borderId="27" xfId="15" applyNumberFormat="1" applyFont="1" applyFill="1" applyBorder="1" applyAlignment="1" applyProtection="1">
      <alignment horizontal="left" vertical="center"/>
      <protection locked="0"/>
    </xf>
    <xf numFmtId="0" fontId="47" fillId="2" borderId="27" xfId="15" applyFont="1" applyFill="1" applyBorder="1" applyAlignment="1">
      <alignment vertical="center" wrapText="1"/>
    </xf>
    <xf numFmtId="0" fontId="9" fillId="2" borderId="8" xfId="15" applyFont="1" applyFill="1" applyBorder="1" applyAlignment="1" applyProtection="1">
      <alignment horizontal="center" vertical="center" wrapText="1"/>
      <protection locked="0"/>
    </xf>
    <xf numFmtId="0" fontId="22" fillId="0" borderId="39" xfId="3" quotePrefix="1" applyFont="1" applyBorder="1" applyAlignment="1">
      <alignment horizontal="left" vertical="center" wrapText="1"/>
    </xf>
    <xf numFmtId="0" fontId="28" fillId="0" borderId="7" xfId="15" applyFont="1" applyBorder="1" applyAlignment="1" applyProtection="1">
      <alignment horizontal="left" vertical="center" wrapText="1"/>
      <protection locked="0"/>
    </xf>
    <xf numFmtId="2" fontId="27" fillId="0" borderId="7" xfId="15" applyNumberFormat="1" applyFont="1" applyBorder="1" applyAlignment="1" applyProtection="1">
      <alignment horizontal="center" vertical="center"/>
      <protection locked="0"/>
    </xf>
    <xf numFmtId="0" fontId="28" fillId="0" borderId="5" xfId="0" applyFont="1" applyFill="1" applyBorder="1" applyAlignment="1" applyProtection="1">
      <alignment horizontal="left" vertical="center" wrapText="1"/>
      <protection locked="0"/>
    </xf>
    <xf numFmtId="0" fontId="28" fillId="0" borderId="8" xfId="0" applyFont="1" applyFill="1" applyBorder="1" applyAlignment="1" applyProtection="1">
      <alignment horizontal="center" vertical="center" wrapText="1"/>
      <protection locked="0"/>
    </xf>
    <xf numFmtId="0" fontId="25" fillId="0" borderId="26" xfId="0" applyFont="1" applyFill="1" applyBorder="1" applyAlignment="1" applyProtection="1">
      <alignment horizontal="center" vertical="center" wrapText="1"/>
      <protection locked="0"/>
    </xf>
    <xf numFmtId="0" fontId="27" fillId="0" borderId="4" xfId="0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Border="1" applyAlignment="1" applyProtection="1">
      <alignment horizontal="left" vertical="center"/>
      <protection locked="0"/>
    </xf>
    <xf numFmtId="0" fontId="28" fillId="0" borderId="0" xfId="15" applyFont="1" applyBorder="1" applyAlignment="1" applyProtection="1">
      <alignment horizontal="center" vertical="center"/>
      <protection locked="0"/>
    </xf>
    <xf numFmtId="2" fontId="28" fillId="0" borderId="0" xfId="15" applyNumberFormat="1" applyFont="1" applyBorder="1" applyAlignment="1" applyProtection="1">
      <alignment horizontal="center" vertical="center" wrapText="1"/>
      <protection locked="0"/>
    </xf>
    <xf numFmtId="0" fontId="27" fillId="0" borderId="0" xfId="15" applyFont="1" applyBorder="1" applyAlignment="1" applyProtection="1">
      <alignment horizontal="center" vertical="center"/>
      <protection locked="0"/>
    </xf>
    <xf numFmtId="2" fontId="2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vertical="center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/>
    <xf numFmtId="0" fontId="28" fillId="0" borderId="0" xfId="15" applyFont="1" applyFill="1" applyBorder="1" applyAlignment="1" applyProtection="1">
      <alignment vertical="center"/>
      <protection locked="0"/>
    </xf>
    <xf numFmtId="0" fontId="27" fillId="0" borderId="0" xfId="0" applyFont="1"/>
    <xf numFmtId="0" fontId="34" fillId="0" borderId="0" xfId="5" applyFont="1" applyAlignment="1">
      <alignment vertical="center" wrapText="1"/>
    </xf>
    <xf numFmtId="0" fontId="27" fillId="0" borderId="0" xfId="5" applyFont="1" applyAlignment="1">
      <alignment horizontal="right" vertical="center"/>
    </xf>
    <xf numFmtId="0" fontId="34" fillId="0" borderId="0" xfId="13" applyFont="1" applyBorder="1" applyAlignment="1" applyProtection="1">
      <alignment vertical="center" wrapText="1"/>
      <protection locked="0"/>
    </xf>
    <xf numFmtId="0" fontId="27" fillId="0" borderId="0" xfId="13" applyFont="1" applyBorder="1" applyAlignment="1" applyProtection="1">
      <alignment vertical="center"/>
      <protection locked="0"/>
    </xf>
    <xf numFmtId="2" fontId="32" fillId="0" borderId="0" xfId="13" applyNumberFormat="1" applyFont="1" applyBorder="1" applyAlignment="1" applyProtection="1">
      <alignment horizontal="center" vertical="center" wrapText="1"/>
      <protection locked="0"/>
    </xf>
    <xf numFmtId="0" fontId="32" fillId="0" borderId="0" xfId="13" applyFont="1" applyBorder="1" applyAlignment="1" applyProtection="1">
      <alignment horizontal="center" vertical="center" wrapText="1"/>
      <protection locked="0"/>
    </xf>
    <xf numFmtId="0" fontId="27" fillId="0" borderId="0" xfId="5" applyFont="1" applyAlignment="1">
      <alignment horizontal="center" vertical="center"/>
    </xf>
    <xf numFmtId="0" fontId="28" fillId="0" borderId="3" xfId="5" applyFont="1" applyBorder="1" applyAlignment="1">
      <alignment horizontal="center" vertical="center" wrapText="1"/>
    </xf>
    <xf numFmtId="0" fontId="27" fillId="0" borderId="3" xfId="5" applyFont="1" applyBorder="1" applyAlignment="1">
      <alignment vertical="center"/>
    </xf>
    <xf numFmtId="0" fontId="27" fillId="0" borderId="3" xfId="5" applyFont="1" applyBorder="1" applyAlignment="1">
      <alignment horizontal="center" vertical="center" wrapText="1"/>
    </xf>
    <xf numFmtId="0" fontId="27" fillId="0" borderId="3" xfId="5" applyFont="1" applyBorder="1" applyAlignment="1">
      <alignment vertical="center" wrapText="1"/>
    </xf>
    <xf numFmtId="4" fontId="27" fillId="0" borderId="3" xfId="5" applyNumberFormat="1" applyFont="1" applyBorder="1" applyAlignment="1">
      <alignment horizontal="center" vertical="center"/>
    </xf>
    <xf numFmtId="0" fontId="27" fillId="0" borderId="3" xfId="5" applyFont="1" applyBorder="1" applyAlignment="1">
      <alignment horizontal="right" vertical="center"/>
    </xf>
    <xf numFmtId="164" fontId="27" fillId="0" borderId="0" xfId="5" applyNumberFormat="1" applyFont="1" applyAlignment="1">
      <alignment horizontal="right" vertical="center"/>
    </xf>
    <xf numFmtId="0" fontId="45" fillId="0" borderId="3" xfId="3" quotePrefix="1" applyFont="1" applyBorder="1" applyAlignment="1">
      <alignment horizontal="center" vertical="center" wrapText="1"/>
    </xf>
    <xf numFmtId="0" fontId="28" fillId="0" borderId="3" xfId="5" applyFont="1" applyBorder="1" applyAlignment="1">
      <alignment vertical="center"/>
    </xf>
    <xf numFmtId="0" fontId="27" fillId="0" borderId="3" xfId="5" applyFont="1" applyBorder="1" applyAlignment="1">
      <alignment horizontal="left" vertical="center" wrapText="1"/>
    </xf>
    <xf numFmtId="0" fontId="27" fillId="0" borderId="3" xfId="5" applyFont="1" applyBorder="1" applyAlignment="1">
      <alignment horizontal="left" vertical="center"/>
    </xf>
    <xf numFmtId="165" fontId="34" fillId="0" borderId="3" xfId="5" applyNumberFormat="1" applyFont="1" applyBorder="1" applyAlignment="1">
      <alignment vertical="center" wrapText="1"/>
    </xf>
    <xf numFmtId="4" fontId="27" fillId="0" borderId="3" xfId="5" applyNumberFormat="1" applyFont="1" applyBorder="1" applyAlignment="1">
      <alignment vertical="center"/>
    </xf>
    <xf numFmtId="0" fontId="28" fillId="0" borderId="3" xfId="5" applyFont="1" applyFill="1" applyBorder="1" applyAlignment="1">
      <alignment horizontal="center" vertical="center" wrapText="1"/>
    </xf>
    <xf numFmtId="164" fontId="34" fillId="0" borderId="3" xfId="5" applyNumberFormat="1" applyFont="1" applyFill="1" applyBorder="1" applyAlignment="1">
      <alignment vertical="center" wrapText="1"/>
    </xf>
    <xf numFmtId="164" fontId="27" fillId="0" borderId="3" xfId="5" applyNumberFormat="1" applyFont="1" applyFill="1" applyBorder="1" applyAlignment="1">
      <alignment vertical="center"/>
    </xf>
    <xf numFmtId="0" fontId="27" fillId="0" borderId="0" xfId="5" applyFont="1" applyFill="1" applyAlignment="1">
      <alignment vertical="center"/>
    </xf>
    <xf numFmtId="0" fontId="28" fillId="0" borderId="0" xfId="13" applyFont="1" applyBorder="1" applyAlignment="1" applyProtection="1">
      <alignment vertical="center"/>
      <protection locked="0"/>
    </xf>
    <xf numFmtId="0" fontId="28" fillId="0" borderId="0" xfId="13" applyFont="1" applyBorder="1" applyAlignment="1" applyProtection="1">
      <alignment horizontal="center" vertical="center"/>
      <protection locked="0"/>
    </xf>
    <xf numFmtId="2" fontId="28" fillId="0" borderId="0" xfId="13" applyNumberFormat="1" applyFont="1" applyBorder="1" applyAlignment="1" applyProtection="1">
      <alignment horizontal="left" vertical="center"/>
      <protection locked="0"/>
    </xf>
    <xf numFmtId="0" fontId="41" fillId="0" borderId="0" xfId="5" applyFont="1" applyAlignment="1">
      <alignment vertical="center"/>
    </xf>
    <xf numFmtId="0" fontId="27" fillId="0" borderId="0" xfId="15" applyFont="1" applyBorder="1" applyAlignment="1" applyProtection="1">
      <alignment vertical="center" wrapText="1"/>
      <protection locked="0"/>
    </xf>
    <xf numFmtId="4" fontId="27" fillId="0" borderId="0" xfId="15" applyNumberFormat="1" applyFont="1" applyBorder="1" applyAlignment="1" applyProtection="1">
      <alignment vertical="center" wrapText="1"/>
      <protection locked="0"/>
    </xf>
    <xf numFmtId="0" fontId="56" fillId="0" borderId="0" xfId="12" applyFont="1" applyAlignment="1">
      <alignment vertical="center"/>
    </xf>
    <xf numFmtId="0" fontId="34" fillId="0" borderId="0" xfId="15" applyFont="1" applyFill="1" applyBorder="1" applyAlignment="1" applyProtection="1">
      <alignment vertical="center" wrapText="1"/>
      <protection locked="0"/>
    </xf>
    <xf numFmtId="0" fontId="28" fillId="0" borderId="0" xfId="13" applyFont="1" applyFill="1" applyBorder="1" applyAlignment="1" applyProtection="1">
      <alignment vertical="center"/>
      <protection locked="0"/>
    </xf>
    <xf numFmtId="0" fontId="28" fillId="0" borderId="0" xfId="15" applyFont="1" applyAlignment="1">
      <alignment vertical="center"/>
    </xf>
    <xf numFmtId="0" fontId="34" fillId="0" borderId="0" xfId="5" applyFont="1" applyFill="1" applyAlignment="1">
      <alignment vertical="center" wrapText="1"/>
    </xf>
    <xf numFmtId="2" fontId="28" fillId="0" borderId="0" xfId="15" applyNumberFormat="1" applyFont="1" applyFill="1" applyBorder="1" applyAlignment="1" applyProtection="1">
      <alignment horizontal="left" vertical="center"/>
      <protection locked="0"/>
    </xf>
    <xf numFmtId="4" fontId="34" fillId="0" borderId="0" xfId="5" applyNumberFormat="1" applyFont="1" applyFill="1" applyAlignment="1">
      <alignment vertical="center" wrapText="1"/>
    </xf>
    <xf numFmtId="0" fontId="27" fillId="0" borderId="0" xfId="13" applyFont="1" applyBorder="1" applyAlignment="1" applyProtection="1">
      <alignment horizontal="center" vertical="center"/>
      <protection locked="0"/>
    </xf>
    <xf numFmtId="2" fontId="27" fillId="0" borderId="0" xfId="13" applyNumberFormat="1" applyFont="1" applyBorder="1" applyAlignment="1" applyProtection="1">
      <alignment vertical="center"/>
      <protection locked="0"/>
    </xf>
    <xf numFmtId="0" fontId="27" fillId="0" borderId="0" xfId="5" applyFont="1" applyBorder="1" applyAlignment="1" applyProtection="1">
      <alignment horizontal="left" vertical="center"/>
      <protection locked="0"/>
    </xf>
    <xf numFmtId="2" fontId="27" fillId="0" borderId="0" xfId="5" applyNumberFormat="1" applyFont="1" applyBorder="1" applyAlignment="1" applyProtection="1">
      <alignment horizontal="center" vertical="center"/>
      <protection locked="0"/>
    </xf>
    <xf numFmtId="2" fontId="27" fillId="0" borderId="0" xfId="15" applyNumberFormat="1" applyFont="1" applyFill="1" applyBorder="1" applyAlignment="1" applyProtection="1">
      <alignment horizontal="center" vertical="center"/>
      <protection locked="0"/>
    </xf>
    <xf numFmtId="4" fontId="27" fillId="0" borderId="0" xfId="15" applyNumberFormat="1" applyFont="1" applyFill="1" applyBorder="1" applyAlignment="1" applyProtection="1">
      <alignment horizontal="right" vertical="center"/>
      <protection locked="0"/>
    </xf>
    <xf numFmtId="4" fontId="27" fillId="0" borderId="3" xfId="16" applyNumberFormat="1" applyFont="1" applyBorder="1" applyAlignment="1" applyProtection="1">
      <alignment vertical="center"/>
      <protection locked="0"/>
    </xf>
    <xf numFmtId="4" fontId="28" fillId="0" borderId="3" xfId="5" applyNumberFormat="1" applyFont="1" applyBorder="1" applyAlignment="1">
      <alignment vertical="center"/>
    </xf>
    <xf numFmtId="4" fontId="28" fillId="0" borderId="3" xfId="16" applyNumberFormat="1" applyFont="1" applyBorder="1" applyAlignment="1" applyProtection="1">
      <alignment vertical="center"/>
      <protection locked="0"/>
    </xf>
    <xf numFmtId="4" fontId="28" fillId="0" borderId="3" xfId="16" applyNumberFormat="1" applyFont="1" applyFill="1" applyBorder="1" applyAlignment="1">
      <alignment vertical="center" wrapText="1"/>
    </xf>
    <xf numFmtId="4" fontId="27" fillId="0" borderId="3" xfId="5" applyNumberFormat="1" applyFont="1" applyBorder="1" applyAlignment="1">
      <alignment horizontal="right" vertical="center"/>
    </xf>
    <xf numFmtId="0" fontId="27" fillId="0" borderId="0" xfId="0" applyFont="1" applyFill="1" applyBorder="1" applyAlignment="1">
      <alignment horizontal="left" vertical="center" wrapText="1"/>
    </xf>
    <xf numFmtId="2" fontId="27" fillId="0" borderId="0" xfId="13" applyNumberFormat="1" applyFont="1" applyFill="1" applyBorder="1" applyAlignment="1" applyProtection="1">
      <alignment horizontal="left" vertical="center" wrapText="1"/>
      <protection locked="0"/>
    </xf>
    <xf numFmtId="4" fontId="27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7" xfId="0" applyFont="1" applyFill="1" applyBorder="1" applyAlignment="1" applyProtection="1">
      <alignment vertical="center" wrapText="1"/>
      <protection locked="0"/>
    </xf>
    <xf numFmtId="0" fontId="27" fillId="0" borderId="1" xfId="0" applyFont="1" applyFill="1" applyBorder="1" applyAlignment="1" applyProtection="1">
      <alignment vertical="center" wrapText="1"/>
      <protection locked="0"/>
    </xf>
    <xf numFmtId="4" fontId="27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46" xfId="0" applyFont="1" applyFill="1" applyBorder="1" applyAlignment="1" applyProtection="1">
      <alignment vertical="center" wrapText="1"/>
      <protection locked="0"/>
    </xf>
    <xf numFmtId="4" fontId="27" fillId="0" borderId="5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47" xfId="0" applyFont="1" applyFill="1" applyBorder="1" applyAlignment="1" applyProtection="1">
      <alignment vertical="center" wrapText="1"/>
      <protection locked="0"/>
    </xf>
    <xf numFmtId="4" fontId="27" fillId="0" borderId="43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54" xfId="15" applyNumberFormat="1" applyFont="1" applyBorder="1" applyAlignment="1" applyProtection="1">
      <alignment vertical="center" wrapText="1"/>
      <protection locked="0"/>
    </xf>
    <xf numFmtId="2" fontId="27" fillId="0" borderId="29" xfId="0" applyNumberFormat="1" applyFont="1" applyFill="1" applyBorder="1" applyAlignment="1" applyProtection="1">
      <alignment vertical="center" wrapText="1"/>
      <protection locked="0"/>
    </xf>
    <xf numFmtId="2" fontId="28" fillId="0" borderId="27" xfId="0" applyNumberFormat="1" applyFont="1" applyFill="1" applyBorder="1" applyAlignment="1" applyProtection="1">
      <alignment vertical="center" wrapText="1"/>
      <protection locked="0"/>
    </xf>
    <xf numFmtId="4" fontId="32" fillId="0" borderId="26" xfId="0" applyNumberFormat="1" applyFont="1" applyFill="1" applyBorder="1" applyAlignment="1" applyProtection="1">
      <alignment vertical="center" wrapText="1"/>
      <protection locked="0"/>
    </xf>
    <xf numFmtId="4" fontId="27" fillId="0" borderId="36" xfId="0" applyNumberFormat="1" applyFont="1" applyFill="1" applyBorder="1" applyAlignment="1" applyProtection="1">
      <alignment vertical="center"/>
      <protection locked="0"/>
    </xf>
    <xf numFmtId="4" fontId="27" fillId="0" borderId="41" xfId="0" applyNumberFormat="1" applyFont="1" applyFill="1" applyBorder="1" applyAlignment="1" applyProtection="1">
      <alignment vertical="center"/>
      <protection locked="0"/>
    </xf>
    <xf numFmtId="4" fontId="32" fillId="0" borderId="55" xfId="0" applyNumberFormat="1" applyFont="1" applyFill="1" applyBorder="1" applyAlignment="1" applyProtection="1">
      <alignment vertical="center" wrapText="1"/>
      <protection locked="0"/>
    </xf>
    <xf numFmtId="4" fontId="27" fillId="0" borderId="22" xfId="0" applyNumberFormat="1" applyFont="1" applyFill="1" applyBorder="1" applyAlignment="1" applyProtection="1">
      <alignment vertical="center"/>
      <protection locked="0"/>
    </xf>
    <xf numFmtId="4" fontId="27" fillId="0" borderId="24" xfId="0" applyNumberFormat="1" applyFont="1" applyFill="1" applyBorder="1" applyAlignment="1" applyProtection="1">
      <alignment vertical="center"/>
      <protection locked="0"/>
    </xf>
    <xf numFmtId="4" fontId="32" fillId="0" borderId="55" xfId="0" applyNumberFormat="1" applyFont="1" applyFill="1" applyBorder="1" applyAlignment="1" applyProtection="1">
      <alignment vertical="top" wrapText="1"/>
      <protection locked="0"/>
    </xf>
    <xf numFmtId="4" fontId="9" fillId="0" borderId="55" xfId="15" applyNumberFormat="1" applyFont="1" applyBorder="1" applyAlignment="1" applyProtection="1">
      <alignment vertical="center" wrapText="1"/>
      <protection locked="0"/>
    </xf>
    <xf numFmtId="4" fontId="9" fillId="0" borderId="12" xfId="15" applyNumberFormat="1" applyFont="1" applyFill="1" applyBorder="1" applyAlignment="1">
      <alignment vertical="center"/>
    </xf>
    <xf numFmtId="4" fontId="9" fillId="0" borderId="33" xfId="15" applyNumberFormat="1" applyFont="1" applyFill="1" applyBorder="1" applyAlignment="1">
      <alignment vertical="center"/>
    </xf>
    <xf numFmtId="4" fontId="9" fillId="0" borderId="35" xfId="15" applyNumberFormat="1" applyFont="1" applyFill="1" applyBorder="1" applyAlignment="1">
      <alignment vertical="center"/>
    </xf>
    <xf numFmtId="4" fontId="28" fillId="0" borderId="4" xfId="15" applyNumberFormat="1" applyFont="1" applyBorder="1" applyAlignment="1" applyProtection="1">
      <alignment horizontal="center" vertical="center"/>
      <protection locked="0"/>
    </xf>
    <xf numFmtId="4" fontId="27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9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9" fillId="0" borderId="4" xfId="15" quotePrefix="1" applyFont="1" applyBorder="1" applyAlignment="1" applyProtection="1">
      <alignment horizontal="left" vertical="center" wrapText="1"/>
      <protection locked="0"/>
    </xf>
    <xf numFmtId="2" fontId="9" fillId="0" borderId="43" xfId="15" quotePrefix="1" applyNumberFormat="1" applyFont="1" applyBorder="1" applyAlignment="1" applyProtection="1">
      <alignment horizontal="center" vertical="center" wrapText="1"/>
      <protection locked="0"/>
    </xf>
    <xf numFmtId="0" fontId="18" fillId="0" borderId="0" xfId="15" applyFont="1" applyBorder="1" applyAlignment="1" applyProtection="1">
      <alignment horizontal="center" vertical="center"/>
      <protection locked="0"/>
    </xf>
    <xf numFmtId="0" fontId="18" fillId="0" borderId="0" xfId="15" applyFont="1" applyBorder="1" applyAlignment="1" applyProtection="1">
      <alignment horizontal="left" vertical="center" wrapText="1"/>
      <protection locked="0"/>
    </xf>
    <xf numFmtId="0" fontId="18" fillId="0" borderId="0" xfId="15" quotePrefix="1" applyFont="1" applyBorder="1" applyAlignment="1" applyProtection="1">
      <alignment horizontal="left" vertical="center" wrapText="1"/>
      <protection locked="0"/>
    </xf>
    <xf numFmtId="171" fontId="18" fillId="0" borderId="0" xfId="15" applyNumberFormat="1" applyFont="1" applyBorder="1" applyAlignment="1" applyProtection="1">
      <alignment vertical="center" wrapText="1"/>
      <protection hidden="1"/>
    </xf>
    <xf numFmtId="171" fontId="18" fillId="0" borderId="0" xfId="15" applyNumberFormat="1" applyFont="1" applyBorder="1" applyAlignment="1" applyProtection="1">
      <alignment horizontal="right" vertical="center"/>
    </xf>
    <xf numFmtId="0" fontId="9" fillId="0" borderId="4" xfId="15" applyFont="1" applyFill="1" applyBorder="1" applyAlignment="1">
      <alignment horizontal="left" vertical="center" wrapText="1"/>
    </xf>
    <xf numFmtId="4" fontId="27" fillId="0" borderId="4" xfId="15" applyNumberFormat="1" applyFont="1" applyBorder="1" applyAlignment="1" applyProtection="1">
      <alignment horizontal="left" vertical="center" wrapText="1"/>
      <protection locked="0"/>
    </xf>
    <xf numFmtId="4" fontId="27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9" fillId="0" borderId="43" xfId="15" quotePrefix="1" applyFont="1" applyBorder="1" applyAlignment="1" applyProtection="1">
      <alignment horizontal="center" vertical="center" wrapText="1"/>
      <protection locked="0"/>
    </xf>
    <xf numFmtId="171" fontId="27" fillId="0" borderId="36" xfId="15" applyNumberFormat="1" applyFont="1" applyBorder="1" applyAlignment="1" applyProtection="1">
      <alignment horizontal="right" vertical="center"/>
    </xf>
    <xf numFmtId="0" fontId="18" fillId="0" borderId="17" xfId="15" applyFont="1" applyBorder="1" applyAlignment="1" applyProtection="1">
      <alignment horizontal="right" vertical="center" wrapText="1"/>
      <protection locked="0"/>
    </xf>
    <xf numFmtId="4" fontId="27" fillId="0" borderId="17" xfId="15" applyNumberFormat="1" applyFont="1" applyBorder="1" applyAlignment="1" applyProtection="1">
      <alignment horizontal="left" vertical="center"/>
      <protection locked="0"/>
    </xf>
    <xf numFmtId="4" fontId="27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9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9" fillId="0" borderId="17" xfId="15" quotePrefix="1" applyFont="1" applyBorder="1" applyAlignment="1" applyProtection="1">
      <alignment horizontal="left" vertical="center" wrapText="1"/>
      <protection locked="0"/>
    </xf>
    <xf numFmtId="0" fontId="9" fillId="0" borderId="40" xfId="15" quotePrefix="1" applyFont="1" applyBorder="1" applyAlignment="1" applyProtection="1">
      <alignment horizontal="center" vertical="center" wrapText="1"/>
      <protection locked="0"/>
    </xf>
    <xf numFmtId="171" fontId="27" fillId="0" borderId="41" xfId="15" applyNumberFormat="1" applyFont="1" applyBorder="1" applyAlignment="1" applyProtection="1">
      <alignment horizontal="right" vertical="center"/>
    </xf>
    <xf numFmtId="168" fontId="27" fillId="0" borderId="5" xfId="0" applyNumberFormat="1" applyFont="1" applyFill="1" applyBorder="1" applyAlignment="1">
      <alignment horizontal="center" vertical="center"/>
    </xf>
    <xf numFmtId="4" fontId="27" fillId="0" borderId="5" xfId="0" applyNumberFormat="1" applyFont="1" applyFill="1" applyBorder="1" applyAlignment="1" applyProtection="1">
      <alignment vertical="center"/>
      <protection locked="0"/>
    </xf>
    <xf numFmtId="2" fontId="27" fillId="0" borderId="8" xfId="0" applyNumberFormat="1" applyFont="1" applyFill="1" applyBorder="1" applyAlignment="1" applyProtection="1">
      <alignment horizontal="center" vertical="center"/>
      <protection locked="0"/>
    </xf>
    <xf numFmtId="0" fontId="27" fillId="0" borderId="8" xfId="0" applyFont="1" applyFill="1" applyBorder="1" applyAlignment="1" applyProtection="1">
      <alignment vertical="center" wrapText="1"/>
      <protection locked="0"/>
    </xf>
    <xf numFmtId="4" fontId="27" fillId="0" borderId="9" xfId="0" applyNumberFormat="1" applyFont="1" applyFill="1" applyBorder="1" applyAlignment="1" applyProtection="1">
      <alignment vertical="center"/>
      <protection locked="0"/>
    </xf>
    <xf numFmtId="4" fontId="28" fillId="0" borderId="3" xfId="5" applyNumberFormat="1" applyFont="1" applyFill="1" applyBorder="1" applyAlignment="1">
      <alignment vertical="center"/>
    </xf>
    <xf numFmtId="0" fontId="59" fillId="0" borderId="0" xfId="3" quotePrefix="1" applyFont="1" applyBorder="1" applyAlignment="1">
      <alignment horizontal="right" vertical="center" wrapText="1"/>
    </xf>
    <xf numFmtId="4" fontId="59" fillId="0" borderId="0" xfId="4" applyNumberFormat="1" applyFont="1" applyBorder="1" applyAlignment="1">
      <alignment horizontal="right" vertical="center" wrapText="1"/>
    </xf>
    <xf numFmtId="0" fontId="59" fillId="0" borderId="0" xfId="0" applyFont="1" applyBorder="1" applyAlignment="1">
      <alignment vertical="center" wrapText="1"/>
    </xf>
    <xf numFmtId="4" fontId="59" fillId="0" borderId="0" xfId="0" applyNumberFormat="1" applyFont="1" applyBorder="1" applyAlignment="1">
      <alignment vertical="center" wrapText="1"/>
    </xf>
    <xf numFmtId="0" fontId="59" fillId="0" borderId="0" xfId="0" applyFont="1" applyAlignment="1">
      <alignment vertical="center" wrapText="1"/>
    </xf>
    <xf numFmtId="0" fontId="27" fillId="0" borderId="6" xfId="15" applyFont="1" applyFill="1" applyBorder="1" applyAlignment="1">
      <alignment vertical="center" wrapText="1"/>
    </xf>
    <xf numFmtId="0" fontId="27" fillId="0" borderId="38" xfId="15" applyFont="1" applyFill="1" applyBorder="1" applyAlignment="1">
      <alignment horizontal="center" vertical="center" wrapText="1"/>
    </xf>
    <xf numFmtId="0" fontId="27" fillId="0" borderId="4" xfId="15" applyFont="1" applyFill="1" applyBorder="1" applyAlignment="1">
      <alignment vertical="top" wrapText="1"/>
    </xf>
    <xf numFmtId="0" fontId="27" fillId="0" borderId="50" xfId="15" applyFont="1" applyBorder="1" applyAlignment="1">
      <alignment horizontal="left" vertical="center" wrapText="1"/>
    </xf>
    <xf numFmtId="4" fontId="27" fillId="0" borderId="4" xfId="15" applyNumberFormat="1" applyFont="1" applyFill="1" applyBorder="1" applyAlignment="1">
      <alignment horizontal="center" vertical="center" wrapText="1"/>
    </xf>
    <xf numFmtId="0" fontId="27" fillId="0" borderId="4" xfId="15" applyFont="1" applyFill="1" applyBorder="1" applyAlignment="1">
      <alignment horizontal="left" vertical="center" wrapText="1"/>
    </xf>
    <xf numFmtId="1" fontId="27" fillId="0" borderId="4" xfId="15" applyNumberFormat="1" applyFont="1" applyFill="1" applyBorder="1" applyAlignment="1">
      <alignment horizontal="center" vertical="center" wrapText="1"/>
    </xf>
    <xf numFmtId="0" fontId="27" fillId="0" borderId="16" xfId="15" applyFont="1" applyFill="1" applyBorder="1" applyAlignment="1">
      <alignment horizontal="left" vertical="center" wrapText="1"/>
    </xf>
    <xf numFmtId="0" fontId="27" fillId="0" borderId="6" xfId="15" applyFont="1" applyFill="1" applyBorder="1" applyAlignment="1">
      <alignment horizontal="center" vertical="center" wrapText="1"/>
    </xf>
    <xf numFmtId="0" fontId="27" fillId="0" borderId="39" xfId="15" applyFont="1" applyBorder="1" applyAlignment="1">
      <alignment horizontal="left" vertical="center" wrapText="1"/>
    </xf>
    <xf numFmtId="4" fontId="27" fillId="0" borderId="39" xfId="15" applyNumberFormat="1" applyFont="1" applyFill="1" applyBorder="1" applyAlignment="1">
      <alignment horizontal="center" vertical="center" wrapText="1"/>
    </xf>
    <xf numFmtId="0" fontId="27" fillId="0" borderId="39" xfId="15" applyFont="1" applyFill="1" applyBorder="1" applyAlignment="1">
      <alignment horizontal="left" vertical="center" wrapText="1"/>
    </xf>
    <xf numFmtId="1" fontId="27" fillId="0" borderId="39" xfId="15" applyNumberFormat="1" applyFont="1" applyFill="1" applyBorder="1" applyAlignment="1">
      <alignment horizontal="center" vertical="center" wrapText="1"/>
    </xf>
    <xf numFmtId="0" fontId="27" fillId="0" borderId="2" xfId="15" applyFont="1" applyBorder="1" applyAlignment="1">
      <alignment horizontal="center" vertical="center" wrapText="1"/>
    </xf>
    <xf numFmtId="0" fontId="28" fillId="0" borderId="1" xfId="15" applyFont="1" applyFill="1" applyBorder="1" applyAlignment="1">
      <alignment vertical="top"/>
    </xf>
    <xf numFmtId="0" fontId="27" fillId="0" borderId="57" xfId="15" applyFont="1" applyBorder="1" applyAlignment="1">
      <alignment horizontal="center" vertical="center" wrapText="1"/>
    </xf>
    <xf numFmtId="0" fontId="27" fillId="0" borderId="7" xfId="15" applyFont="1" applyFill="1" applyBorder="1" applyAlignment="1">
      <alignment vertical="center" wrapText="1"/>
    </xf>
    <xf numFmtId="4" fontId="27" fillId="0" borderId="7" xfId="15" applyNumberFormat="1" applyFont="1" applyBorder="1" applyAlignment="1">
      <alignment horizontal="center" vertical="center" wrapText="1"/>
    </xf>
    <xf numFmtId="0" fontId="27" fillId="0" borderId="6" xfId="15" applyFont="1" applyBorder="1" applyAlignment="1">
      <alignment horizontal="left" vertical="center" wrapText="1"/>
    </xf>
    <xf numFmtId="4" fontId="27" fillId="0" borderId="39" xfId="15" applyNumberFormat="1" applyFont="1" applyBorder="1" applyAlignment="1">
      <alignment horizontal="center" vertical="center" wrapText="1"/>
    </xf>
    <xf numFmtId="0" fontId="27" fillId="0" borderId="39" xfId="15" applyFont="1" applyBorder="1" applyAlignment="1">
      <alignment horizontal="center" vertical="center" wrapText="1"/>
    </xf>
    <xf numFmtId="4" fontId="27" fillId="0" borderId="3" xfId="15" applyNumberFormat="1" applyFont="1" applyFill="1" applyBorder="1" applyAlignment="1">
      <alignment horizontal="right" vertical="center" wrapText="1"/>
    </xf>
    <xf numFmtId="9" fontId="27" fillId="0" borderId="3" xfId="15" applyNumberFormat="1" applyFont="1" applyFill="1" applyBorder="1" applyAlignment="1">
      <alignment horizontal="center" vertical="center" wrapText="1"/>
    </xf>
    <xf numFmtId="3" fontId="27" fillId="0" borderId="3" xfId="15" applyNumberFormat="1" applyFont="1" applyFill="1" applyBorder="1" applyAlignment="1">
      <alignment horizontal="center" vertical="center" wrapText="1"/>
    </xf>
    <xf numFmtId="4" fontId="28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27" fillId="0" borderId="3" xfId="15" applyFont="1" applyFill="1" applyBorder="1" applyAlignment="1" applyProtection="1">
      <alignment horizontal="left" vertical="center"/>
      <protection locked="0"/>
    </xf>
    <xf numFmtId="0" fontId="28" fillId="0" borderId="1" xfId="15" applyFont="1" applyFill="1" applyBorder="1" applyAlignment="1">
      <alignment vertical="center"/>
    </xf>
    <xf numFmtId="0" fontId="27" fillId="0" borderId="57" xfId="15" applyFont="1" applyFill="1" applyBorder="1" applyAlignment="1">
      <alignment horizontal="center" vertical="center" wrapText="1"/>
    </xf>
    <xf numFmtId="9" fontId="27" fillId="0" borderId="39" xfId="15" applyNumberFormat="1" applyFont="1" applyFill="1" applyBorder="1" applyAlignment="1">
      <alignment horizontal="center" vertical="center" wrapText="1"/>
    </xf>
    <xf numFmtId="0" fontId="27" fillId="0" borderId="39" xfId="15" applyFont="1" applyFill="1" applyBorder="1" applyAlignment="1">
      <alignment horizontal="center" vertical="center" wrapText="1"/>
    </xf>
    <xf numFmtId="3" fontId="27" fillId="0" borderId="2" xfId="15" applyNumberFormat="1" applyFont="1" applyFill="1" applyBorder="1" applyAlignment="1">
      <alignment horizontal="center" vertical="center" wrapText="1"/>
    </xf>
    <xf numFmtId="0" fontId="18" fillId="0" borderId="20" xfId="15" applyFont="1" applyFill="1" applyBorder="1" applyAlignment="1">
      <alignment horizontal="right" vertical="center" wrapText="1"/>
    </xf>
    <xf numFmtId="16" fontId="18" fillId="0" borderId="20" xfId="15" applyNumberFormat="1" applyFont="1" applyFill="1" applyBorder="1" applyAlignment="1">
      <alignment horizontal="right" vertical="center" wrapText="1"/>
    </xf>
    <xf numFmtId="3" fontId="27" fillId="0" borderId="7" xfId="15" applyNumberFormat="1" applyFont="1" applyBorder="1" applyAlignment="1">
      <alignment horizontal="center" vertical="center" wrapText="1"/>
    </xf>
    <xf numFmtId="0" fontId="27" fillId="0" borderId="7" xfId="15" applyFont="1" applyBorder="1" applyAlignment="1">
      <alignment horizontal="center" vertical="center" wrapText="1"/>
    </xf>
    <xf numFmtId="0" fontId="27" fillId="0" borderId="6" xfId="15" applyFont="1" applyBorder="1" applyAlignment="1">
      <alignment horizontal="center" vertical="center" wrapText="1"/>
    </xf>
    <xf numFmtId="0" fontId="27" fillId="0" borderId="14" xfId="15" applyFont="1" applyBorder="1" applyAlignment="1">
      <alignment horizontal="center" vertical="center" wrapText="1"/>
    </xf>
    <xf numFmtId="4" fontId="27" fillId="0" borderId="71" xfId="15" applyNumberFormat="1" applyFont="1" applyFill="1" applyBorder="1" applyAlignment="1">
      <alignment horizontal="right" vertical="center" wrapText="1"/>
    </xf>
    <xf numFmtId="4" fontId="27" fillId="0" borderId="51" xfId="15" applyNumberFormat="1" applyFont="1" applyFill="1" applyBorder="1" applyAlignment="1">
      <alignment horizontal="right" vertical="center" wrapText="1"/>
    </xf>
    <xf numFmtId="4" fontId="27" fillId="0" borderId="29" xfId="15" applyNumberFormat="1" applyFont="1" applyFill="1" applyBorder="1" applyAlignment="1">
      <alignment horizontal="right" vertical="center" wrapText="1"/>
    </xf>
    <xf numFmtId="0" fontId="27" fillId="0" borderId="6" xfId="15" applyFont="1" applyFill="1" applyBorder="1" applyAlignment="1">
      <alignment horizontal="left" vertical="center" wrapText="1"/>
    </xf>
    <xf numFmtId="0" fontId="27" fillId="0" borderId="70" xfId="15" applyFont="1" applyFill="1" applyBorder="1" applyAlignment="1">
      <alignment horizontal="center" vertical="center" wrapText="1"/>
    </xf>
    <xf numFmtId="0" fontId="28" fillId="0" borderId="49" xfId="15" applyFont="1" applyFill="1" applyBorder="1" applyAlignment="1">
      <alignment vertical="center"/>
    </xf>
    <xf numFmtId="9" fontId="27" fillId="0" borderId="51" xfId="15" applyNumberFormat="1" applyFont="1" applyFill="1" applyBorder="1" applyAlignment="1">
      <alignment horizontal="center" vertical="center" wrapText="1"/>
    </xf>
    <xf numFmtId="4" fontId="27" fillId="0" borderId="51" xfId="15" applyNumberFormat="1" applyFont="1" applyFill="1" applyBorder="1" applyAlignment="1">
      <alignment horizontal="center" vertical="center" wrapText="1"/>
    </xf>
    <xf numFmtId="0" fontId="27" fillId="0" borderId="51" xfId="15" applyFont="1" applyFill="1" applyBorder="1" applyAlignment="1">
      <alignment horizontal="left" vertical="center" wrapText="1"/>
    </xf>
    <xf numFmtId="0" fontId="27" fillId="0" borderId="51" xfId="15" applyFont="1" applyFill="1" applyBorder="1" applyAlignment="1">
      <alignment horizontal="center" vertical="center" wrapText="1"/>
    </xf>
    <xf numFmtId="3" fontId="27" fillId="0" borderId="50" xfId="15" applyNumberFormat="1" applyFont="1" applyFill="1" applyBorder="1" applyAlignment="1">
      <alignment horizontal="center" vertical="center" wrapText="1"/>
    </xf>
    <xf numFmtId="4" fontId="28" fillId="0" borderId="3" xfId="15" applyNumberFormat="1" applyFont="1" applyBorder="1" applyAlignment="1" applyProtection="1">
      <alignment vertical="center"/>
      <protection locked="0"/>
    </xf>
    <xf numFmtId="166" fontId="28" fillId="0" borderId="3" xfId="15" applyNumberFormat="1" applyFont="1" applyFill="1" applyBorder="1" applyAlignment="1" applyProtection="1">
      <alignment horizontal="center" vertical="center"/>
      <protection locked="0"/>
    </xf>
    <xf numFmtId="0" fontId="28" fillId="0" borderId="3" xfId="15" applyFont="1" applyBorder="1" applyAlignment="1" applyProtection="1">
      <alignment horizontal="center" vertical="center" wrapText="1"/>
      <protection locked="0"/>
    </xf>
    <xf numFmtId="4" fontId="28" fillId="0" borderId="3" xfId="15" applyNumberFormat="1" applyFont="1" applyBorder="1" applyAlignment="1" applyProtection="1">
      <alignment vertical="center"/>
    </xf>
    <xf numFmtId="0" fontId="28" fillId="0" borderId="21" xfId="15" applyFont="1" applyBorder="1" applyAlignment="1">
      <alignment horizontal="center" vertical="center" wrapText="1"/>
    </xf>
    <xf numFmtId="0" fontId="28" fillId="0" borderId="37" xfId="15" applyFont="1" applyBorder="1" applyAlignment="1">
      <alignment horizontal="left" vertical="center" wrapText="1"/>
    </xf>
    <xf numFmtId="4" fontId="28" fillId="0" borderId="37" xfId="15" applyNumberFormat="1" applyFont="1" applyBorder="1" applyAlignment="1">
      <alignment horizontal="center" vertical="center" wrapText="1" shrinkToFit="1"/>
    </xf>
    <xf numFmtId="0" fontId="28" fillId="0" borderId="37" xfId="15" applyFont="1" applyBorder="1" applyAlignment="1">
      <alignment horizontal="center" vertical="center" wrapText="1" shrinkToFit="1"/>
    </xf>
    <xf numFmtId="0" fontId="27" fillId="0" borderId="7" xfId="15" applyFont="1" applyFill="1" applyBorder="1" applyAlignment="1">
      <alignment horizontal="left" vertical="center" wrapText="1"/>
    </xf>
    <xf numFmtId="0" fontId="27" fillId="0" borderId="7" xfId="15" applyFont="1" applyBorder="1" applyAlignment="1">
      <alignment horizontal="center" vertical="center" wrapText="1"/>
    </xf>
    <xf numFmtId="3" fontId="27" fillId="0" borderId="7" xfId="15" applyNumberFormat="1" applyFont="1" applyBorder="1" applyAlignment="1">
      <alignment horizontal="center" vertical="center" wrapText="1"/>
    </xf>
    <xf numFmtId="0" fontId="60" fillId="0" borderId="3" xfId="5" applyFont="1" applyBorder="1" applyAlignment="1">
      <alignment horizontal="center" vertical="center" wrapText="1"/>
    </xf>
    <xf numFmtId="0" fontId="55" fillId="0" borderId="0" xfId="5" applyFont="1" applyAlignment="1">
      <alignment vertical="center"/>
    </xf>
    <xf numFmtId="2" fontId="55" fillId="0" borderId="0" xfId="5" applyNumberFormat="1" applyFont="1" applyBorder="1" applyAlignment="1" applyProtection="1">
      <alignment horizontal="left" vertical="center"/>
      <protection locked="0"/>
    </xf>
    <xf numFmtId="0" fontId="61" fillId="0" borderId="0" xfId="5" applyFont="1" applyAlignment="1">
      <alignment vertical="center" wrapText="1"/>
    </xf>
    <xf numFmtId="0" fontId="55" fillId="0" borderId="0" xfId="5" applyFont="1" applyAlignment="1">
      <alignment horizontal="left" vertical="center"/>
    </xf>
    <xf numFmtId="0" fontId="55" fillId="0" borderId="0" xfId="5" applyFont="1" applyAlignment="1">
      <alignment horizontal="right" vertical="center"/>
    </xf>
    <xf numFmtId="0" fontId="27" fillId="3" borderId="6" xfId="15" applyFont="1" applyFill="1" applyBorder="1" applyAlignment="1">
      <alignment vertical="center" wrapText="1"/>
    </xf>
    <xf numFmtId="0" fontId="27" fillId="3" borderId="6" xfId="15" applyFont="1" applyFill="1" applyBorder="1" applyAlignment="1">
      <alignment horizontal="center" vertical="center" wrapText="1"/>
    </xf>
    <xf numFmtId="4" fontId="27" fillId="3" borderId="6" xfId="15" applyNumberFormat="1" applyFont="1" applyFill="1" applyBorder="1" applyAlignment="1">
      <alignment horizontal="center" vertical="center" wrapText="1"/>
    </xf>
    <xf numFmtId="0" fontId="27" fillId="3" borderId="6" xfId="15" applyFont="1" applyFill="1" applyBorder="1" applyAlignment="1">
      <alignment horizontal="left" vertical="center" wrapText="1"/>
    </xf>
    <xf numFmtId="4" fontId="27" fillId="3" borderId="66" xfId="15" applyNumberFormat="1" applyFont="1" applyFill="1" applyBorder="1" applyAlignment="1">
      <alignment horizontal="right" vertical="center" wrapText="1"/>
    </xf>
    <xf numFmtId="0" fontId="26" fillId="0" borderId="0" xfId="0" applyFont="1"/>
    <xf numFmtId="0" fontId="42" fillId="0" borderId="0" xfId="0" applyFont="1" applyBorder="1"/>
    <xf numFmtId="0" fontId="18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/>
    </xf>
    <xf numFmtId="0" fontId="28" fillId="0" borderId="0" xfId="0" applyFont="1"/>
    <xf numFmtId="0" fontId="28" fillId="0" borderId="0" xfId="0" applyFont="1" applyAlignment="1">
      <alignment vertical="center"/>
    </xf>
    <xf numFmtId="0" fontId="28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0" fontId="19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9" fontId="27" fillId="0" borderId="7" xfId="15" applyNumberFormat="1" applyFont="1" applyFill="1" applyBorder="1" applyAlignment="1">
      <alignment horizontal="center" vertical="center" wrapText="1"/>
    </xf>
    <xf numFmtId="4" fontId="27" fillId="0" borderId="7" xfId="15" applyNumberFormat="1" applyFont="1" applyFill="1" applyBorder="1" applyAlignment="1">
      <alignment horizontal="center" vertical="center" wrapText="1"/>
    </xf>
    <xf numFmtId="0" fontId="27" fillId="0" borderId="7" xfId="15" applyFont="1" applyFill="1" applyBorder="1" applyAlignment="1">
      <alignment horizontal="center" vertical="center" wrapText="1"/>
    </xf>
    <xf numFmtId="3" fontId="27" fillId="0" borderId="7" xfId="15" applyNumberFormat="1" applyFont="1" applyFill="1" applyBorder="1" applyAlignment="1">
      <alignment horizontal="center" vertical="center" wrapText="1"/>
    </xf>
    <xf numFmtId="0" fontId="43" fillId="0" borderId="3" xfId="15" applyFont="1" applyBorder="1" applyAlignment="1">
      <alignment horizontal="center" vertical="center" wrapText="1"/>
    </xf>
    <xf numFmtId="0" fontId="43" fillId="0" borderId="7" xfId="15" applyFont="1" applyBorder="1" applyAlignment="1">
      <alignment horizontal="center" vertical="center" wrapText="1"/>
    </xf>
    <xf numFmtId="4" fontId="43" fillId="0" borderId="22" xfId="15" applyNumberFormat="1" applyFont="1" applyFill="1" applyBorder="1" applyAlignment="1">
      <alignment horizontal="right" vertical="center" wrapText="1"/>
    </xf>
    <xf numFmtId="4" fontId="43" fillId="0" borderId="3" xfId="15" applyNumberFormat="1" applyFont="1" applyFill="1" applyBorder="1" applyAlignment="1">
      <alignment horizontal="center" vertical="center" wrapText="1"/>
    </xf>
    <xf numFmtId="0" fontId="43" fillId="0" borderId="3" xfId="15" applyFont="1" applyFill="1" applyBorder="1" applyAlignment="1">
      <alignment horizontal="center" vertical="center" wrapText="1"/>
    </xf>
    <xf numFmtId="4" fontId="43" fillId="0" borderId="51" xfId="15" applyNumberFormat="1" applyFont="1" applyFill="1" applyBorder="1" applyAlignment="1">
      <alignment horizontal="right" vertical="center" wrapText="1"/>
    </xf>
    <xf numFmtId="4" fontId="43" fillId="0" borderId="71" xfId="15" applyNumberFormat="1" applyFont="1" applyFill="1" applyBorder="1" applyAlignment="1">
      <alignment horizontal="right" vertical="center" wrapText="1"/>
    </xf>
    <xf numFmtId="165" fontId="54" fillId="0" borderId="3" xfId="5" applyNumberFormat="1" applyFont="1" applyBorder="1" applyAlignment="1">
      <alignment vertical="center" wrapText="1"/>
    </xf>
    <xf numFmtId="0" fontId="18" fillId="0" borderId="3" xfId="5" applyFont="1" applyBorder="1" applyAlignment="1">
      <alignment horizontal="center" vertical="center" wrapText="1"/>
    </xf>
    <xf numFmtId="0" fontId="27" fillId="0" borderId="49" xfId="0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58" fillId="0" borderId="0" xfId="0" applyFont="1" applyFill="1"/>
    <xf numFmtId="0" fontId="18" fillId="0" borderId="0" xfId="0" applyFont="1" applyFill="1"/>
    <xf numFmtId="4" fontId="18" fillId="0" borderId="0" xfId="0" applyNumberFormat="1" applyFont="1" applyFill="1"/>
    <xf numFmtId="4" fontId="27" fillId="0" borderId="51" xfId="0" applyNumberFormat="1" applyFont="1" applyFill="1" applyBorder="1"/>
    <xf numFmtId="4" fontId="27" fillId="0" borderId="0" xfId="0" applyNumberFormat="1" applyFont="1" applyFill="1" applyBorder="1"/>
    <xf numFmtId="0" fontId="18" fillId="0" borderId="47" xfId="0" applyFont="1" applyFill="1" applyBorder="1"/>
    <xf numFmtId="0" fontId="18" fillId="0" borderId="0" xfId="0" applyFont="1" applyFill="1" applyBorder="1"/>
    <xf numFmtId="0" fontId="31" fillId="0" borderId="1" xfId="0" applyFont="1" applyFill="1" applyBorder="1"/>
    <xf numFmtId="170" fontId="30" fillId="0" borderId="47" xfId="0" applyNumberFormat="1" applyFont="1" applyFill="1" applyBorder="1"/>
    <xf numFmtId="0" fontId="30" fillId="0" borderId="47" xfId="0" applyFont="1" applyFill="1" applyBorder="1"/>
    <xf numFmtId="0" fontId="18" fillId="0" borderId="0" xfId="0" applyFont="1" applyFill="1" applyBorder="1" applyAlignment="1">
      <alignment horizontal="center"/>
    </xf>
    <xf numFmtId="167" fontId="27" fillId="0" borderId="47" xfId="0" applyNumberFormat="1" applyFont="1" applyFill="1" applyBorder="1"/>
    <xf numFmtId="0" fontId="62" fillId="0" borderId="43" xfId="0" applyFont="1" applyFill="1" applyBorder="1" applyAlignment="1">
      <alignment horizontal="center"/>
    </xf>
    <xf numFmtId="0" fontId="30" fillId="0" borderId="50" xfId="0" applyFont="1" applyFill="1" applyBorder="1" applyAlignment="1">
      <alignment horizontal="left"/>
    </xf>
    <xf numFmtId="0" fontId="43" fillId="0" borderId="3" xfId="15" applyFont="1" applyBorder="1" applyAlignment="1" applyProtection="1">
      <alignment horizontal="left" vertical="center" wrapText="1"/>
      <protection locked="0"/>
    </xf>
    <xf numFmtId="2" fontId="28" fillId="0" borderId="0" xfId="37" applyNumberFormat="1" applyFont="1" applyFill="1" applyBorder="1" applyAlignment="1" applyProtection="1">
      <alignment vertical="center" wrapText="1"/>
      <protection locked="0"/>
    </xf>
    <xf numFmtId="0" fontId="57" fillId="0" borderId="0" xfId="5" applyFont="1" applyAlignment="1">
      <alignment vertical="center"/>
    </xf>
    <xf numFmtId="2" fontId="27" fillId="0" borderId="4" xfId="15" applyNumberFormat="1" applyFont="1" applyBorder="1" applyAlignment="1" applyProtection="1">
      <alignment horizontal="center" vertical="center"/>
      <protection locked="0"/>
    </xf>
    <xf numFmtId="0" fontId="27" fillId="0" borderId="17" xfId="15" applyFont="1" applyBorder="1" applyAlignment="1" applyProtection="1">
      <alignment horizontal="left" vertical="center" wrapText="1"/>
      <protection locked="0"/>
    </xf>
    <xf numFmtId="2" fontId="27" fillId="0" borderId="17" xfId="15" applyNumberFormat="1" applyFont="1" applyBorder="1" applyAlignment="1" applyProtection="1">
      <alignment horizontal="center" vertical="center"/>
      <protection locked="0"/>
    </xf>
    <xf numFmtId="0" fontId="27" fillId="0" borderId="3" xfId="5" applyFont="1" applyFill="1" applyBorder="1" applyAlignment="1">
      <alignment vertical="center"/>
    </xf>
    <xf numFmtId="4" fontId="28" fillId="0" borderId="11" xfId="0" applyNumberFormat="1" applyFont="1" applyFill="1" applyBorder="1" applyAlignment="1">
      <alignment horizontal="center" vertical="center"/>
    </xf>
    <xf numFmtId="4" fontId="27" fillId="0" borderId="36" xfId="15" applyNumberFormat="1" applyFont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vertical="center" wrapText="1"/>
      <protection locked="0"/>
    </xf>
    <xf numFmtId="2" fontId="27" fillId="0" borderId="4" xfId="15" applyNumberFormat="1" applyFont="1" applyFill="1" applyBorder="1" applyAlignment="1" applyProtection="1">
      <alignment horizontal="center" vertical="center"/>
      <protection locked="0"/>
    </xf>
    <xf numFmtId="0" fontId="27" fillId="0" borderId="4" xfId="15" applyFont="1" applyBorder="1" applyAlignment="1" applyProtection="1">
      <alignment horizontal="right" vertical="center" wrapText="1"/>
      <protection locked="0"/>
    </xf>
    <xf numFmtId="168" fontId="27" fillId="0" borderId="4" xfId="15" applyNumberFormat="1" applyFont="1" applyBorder="1" applyAlignment="1" applyProtection="1">
      <alignment horizontal="left" vertical="center" wrapText="1"/>
      <protection locked="0"/>
    </xf>
    <xf numFmtId="4" fontId="27" fillId="0" borderId="4" xfId="0" applyNumberFormat="1" applyFont="1" applyFill="1" applyBorder="1" applyAlignment="1">
      <alignment horizontal="left" vertical="center"/>
    </xf>
    <xf numFmtId="0" fontId="44" fillId="0" borderId="3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 vertical="center"/>
    </xf>
    <xf numFmtId="2" fontId="10" fillId="0" borderId="0" xfId="13" applyNumberFormat="1" applyFont="1" applyBorder="1" applyAlignment="1" applyProtection="1">
      <alignment horizontal="center" vertical="center" wrapText="1"/>
      <protection locked="0"/>
    </xf>
    <xf numFmtId="0" fontId="10" fillId="0" borderId="0" xfId="13" applyFont="1" applyBorder="1" applyAlignment="1" applyProtection="1">
      <alignment horizontal="center" vertical="center" wrapText="1"/>
      <protection locked="0"/>
    </xf>
    <xf numFmtId="0" fontId="9" fillId="0" borderId="1" xfId="5" applyFont="1" applyBorder="1" applyAlignment="1">
      <alignment horizontal="center" vertical="center" wrapText="1"/>
    </xf>
    <xf numFmtId="0" fontId="9" fillId="0" borderId="39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23" fillId="0" borderId="1" xfId="3" quotePrefix="1" applyFont="1" applyBorder="1" applyAlignment="1">
      <alignment horizontal="center" vertical="center" wrapText="1"/>
    </xf>
    <xf numFmtId="0" fontId="23" fillId="0" borderId="39" xfId="3" quotePrefix="1" applyFont="1" applyBorder="1" applyAlignment="1">
      <alignment horizontal="center" vertical="center" wrapText="1"/>
    </xf>
    <xf numFmtId="0" fontId="23" fillId="0" borderId="2" xfId="3" quotePrefix="1" applyFont="1" applyBorder="1" applyAlignment="1">
      <alignment horizontal="center" vertical="center" wrapText="1"/>
    </xf>
    <xf numFmtId="0" fontId="22" fillId="0" borderId="29" xfId="3" quotePrefix="1" applyFont="1" applyBorder="1" applyAlignment="1">
      <alignment horizontal="left" vertical="center" wrapText="1"/>
    </xf>
    <xf numFmtId="0" fontId="9" fillId="0" borderId="0" xfId="5" applyFont="1" applyAlignment="1">
      <alignment horizontal="center" vertical="center"/>
    </xf>
    <xf numFmtId="0" fontId="10" fillId="0" borderId="3" xfId="5" applyFont="1" applyFill="1" applyBorder="1" applyAlignment="1">
      <alignment horizontal="left" vertical="center" wrapText="1"/>
    </xf>
    <xf numFmtId="0" fontId="10" fillId="0" borderId="3" xfId="5" applyFont="1" applyBorder="1" applyAlignment="1">
      <alignment horizontal="right" vertical="center" wrapText="1"/>
    </xf>
    <xf numFmtId="0" fontId="59" fillId="0" borderId="0" xfId="3" quotePrefix="1" applyFont="1" applyBorder="1" applyAlignment="1">
      <alignment horizontal="left" vertical="center" wrapText="1"/>
    </xf>
    <xf numFmtId="0" fontId="25" fillId="0" borderId="7" xfId="5" applyFont="1" applyBorder="1" applyAlignment="1">
      <alignment horizontal="center" vertical="center" wrapText="1"/>
    </xf>
    <xf numFmtId="0" fontId="25" fillId="0" borderId="6" xfId="5" applyFont="1" applyBorder="1" applyAlignment="1">
      <alignment horizontal="center" vertical="center" wrapText="1"/>
    </xf>
    <xf numFmtId="0" fontId="28" fillId="0" borderId="3" xfId="5" applyFont="1" applyFill="1" applyBorder="1" applyAlignment="1">
      <alignment horizontal="left" vertical="center" wrapText="1"/>
    </xf>
    <xf numFmtId="0" fontId="57" fillId="0" borderId="0" xfId="5" applyFont="1" applyAlignment="1">
      <alignment horizontal="center" vertical="center"/>
    </xf>
    <xf numFmtId="2" fontId="57" fillId="0" borderId="0" xfId="13" applyNumberFormat="1" applyFont="1" applyBorder="1" applyAlignment="1" applyProtection="1">
      <alignment horizontal="center" vertical="center" wrapText="1"/>
      <protection locked="0"/>
    </xf>
    <xf numFmtId="0" fontId="60" fillId="0" borderId="3" xfId="5" applyFont="1" applyBorder="1" applyAlignment="1">
      <alignment horizontal="center" vertical="center"/>
    </xf>
    <xf numFmtId="0" fontId="28" fillId="0" borderId="8" xfId="15" applyFont="1" applyFill="1" applyBorder="1" applyAlignment="1">
      <alignment horizontal="left" vertical="center"/>
    </xf>
    <xf numFmtId="0" fontId="28" fillId="0" borderId="27" xfId="15" applyFont="1" applyFill="1" applyBorder="1" applyAlignment="1">
      <alignment horizontal="left" vertical="center"/>
    </xf>
    <xf numFmtId="0" fontId="28" fillId="0" borderId="18" xfId="15" applyFont="1" applyFill="1" applyBorder="1" applyAlignment="1">
      <alignment horizontal="left" vertical="center"/>
    </xf>
    <xf numFmtId="0" fontId="27" fillId="0" borderId="8" xfId="15" applyFont="1" applyFill="1" applyBorder="1" applyAlignment="1">
      <alignment horizontal="left" vertical="center" wrapText="1"/>
    </xf>
    <xf numFmtId="0" fontId="27" fillId="0" borderId="27" xfId="15" applyFont="1" applyFill="1" applyBorder="1" applyAlignment="1">
      <alignment horizontal="left" vertical="center" wrapText="1"/>
    </xf>
    <xf numFmtId="0" fontId="27" fillId="0" borderId="18" xfId="15" applyFont="1" applyFill="1" applyBorder="1" applyAlignment="1">
      <alignment horizontal="left" vertical="center" wrapText="1"/>
    </xf>
    <xf numFmtId="166" fontId="9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9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27" fillId="0" borderId="29" xfId="0" applyFont="1" applyFill="1" applyBorder="1" applyAlignment="1">
      <alignment vertical="center" wrapText="1"/>
    </xf>
    <xf numFmtId="0" fontId="27" fillId="0" borderId="15" xfId="22" applyFont="1" applyFill="1" applyBorder="1" applyAlignment="1">
      <alignment horizontal="center" vertical="center" wrapText="1"/>
    </xf>
    <xf numFmtId="0" fontId="27" fillId="0" borderId="28" xfId="22" applyFont="1" applyFill="1" applyBorder="1" applyAlignment="1">
      <alignment horizontal="center" vertical="center" wrapText="1"/>
    </xf>
    <xf numFmtId="0" fontId="38" fillId="0" borderId="31" xfId="22" applyFont="1" applyFill="1" applyBorder="1" applyAlignment="1">
      <alignment horizontal="center" vertical="center" wrapText="1"/>
    </xf>
    <xf numFmtId="0" fontId="38" fillId="0" borderId="15" xfId="22" applyFont="1" applyFill="1" applyBorder="1" applyAlignment="1">
      <alignment horizontal="center" vertical="center" wrapText="1"/>
    </xf>
    <xf numFmtId="0" fontId="38" fillId="0" borderId="28" xfId="22" applyFont="1" applyFill="1" applyBorder="1" applyAlignment="1">
      <alignment horizontal="center" vertical="center" wrapText="1"/>
    </xf>
    <xf numFmtId="0" fontId="27" fillId="0" borderId="13" xfId="15" applyFont="1" applyBorder="1" applyAlignment="1" applyProtection="1">
      <alignment horizontal="center" vertical="center"/>
      <protection locked="0"/>
    </xf>
    <xf numFmtId="0" fontId="27" fillId="0" borderId="52" xfId="15" applyFont="1" applyBorder="1" applyAlignment="1" applyProtection="1">
      <alignment horizontal="center" vertical="center"/>
      <protection locked="0"/>
    </xf>
    <xf numFmtId="0" fontId="27" fillId="0" borderId="31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3" xfId="22" applyFont="1" applyFill="1" applyBorder="1" applyAlignment="1">
      <alignment horizontal="center" vertical="center" wrapText="1"/>
    </xf>
    <xf numFmtId="0" fontId="27" fillId="0" borderId="52" xfId="22" applyFont="1" applyFill="1" applyBorder="1" applyAlignment="1">
      <alignment horizontal="center" vertical="center" wrapText="1"/>
    </xf>
    <xf numFmtId="0" fontId="28" fillId="0" borderId="10" xfId="15" applyFont="1" applyFill="1" applyBorder="1" applyAlignment="1">
      <alignment horizontal="center" vertical="center" wrapText="1"/>
    </xf>
    <xf numFmtId="0" fontId="28" fillId="0" borderId="27" xfId="15" applyFont="1" applyFill="1" applyBorder="1" applyAlignment="1">
      <alignment horizontal="center" vertical="center" wrapText="1"/>
    </xf>
    <xf numFmtId="0" fontId="28" fillId="0" borderId="26" xfId="15" applyFont="1" applyFill="1" applyBorder="1" applyAlignment="1">
      <alignment horizontal="center" vertical="center" wrapText="1"/>
    </xf>
    <xf numFmtId="0" fontId="28" fillId="0" borderId="28" xfId="0" applyFont="1" applyFill="1" applyBorder="1" applyAlignment="1" applyProtection="1">
      <alignment horizontal="center" vertical="center"/>
      <protection locked="0"/>
    </xf>
    <xf numFmtId="0" fontId="27" fillId="0" borderId="34" xfId="0" applyFont="1" applyFill="1" applyBorder="1" applyAlignment="1" applyProtection="1">
      <alignment horizontal="center" vertical="center"/>
      <protection locked="0"/>
    </xf>
    <xf numFmtId="0" fontId="27" fillId="0" borderId="35" xfId="0" applyFont="1" applyFill="1" applyBorder="1" applyAlignment="1" applyProtection="1">
      <alignment horizontal="center" vertical="center"/>
      <protection locked="0"/>
    </xf>
    <xf numFmtId="0" fontId="27" fillId="0" borderId="31" xfId="0" applyFont="1" applyFill="1" applyBorder="1" applyAlignment="1" applyProtection="1">
      <alignment horizontal="center" vertical="center"/>
      <protection locked="0"/>
    </xf>
    <xf numFmtId="0" fontId="27" fillId="0" borderId="32" xfId="0" applyFont="1" applyFill="1" applyBorder="1" applyAlignment="1" applyProtection="1">
      <alignment horizontal="center" vertical="center"/>
      <protection locked="0"/>
    </xf>
    <xf numFmtId="0" fontId="27" fillId="0" borderId="12" xfId="0" applyFont="1" applyFill="1" applyBorder="1" applyAlignment="1" applyProtection="1">
      <alignment horizontal="center" vertical="center"/>
      <protection locked="0"/>
    </xf>
    <xf numFmtId="0" fontId="27" fillId="0" borderId="13" xfId="0" applyFont="1" applyFill="1" applyBorder="1" applyAlignment="1" applyProtection="1">
      <alignment horizontal="center" vertical="center"/>
      <protection locked="0"/>
    </xf>
    <xf numFmtId="0" fontId="28" fillId="0" borderId="10" xfId="1" applyFont="1" applyFill="1" applyBorder="1" applyAlignment="1">
      <alignment horizontal="center" vertical="center"/>
    </xf>
    <xf numFmtId="0" fontId="28" fillId="0" borderId="27" xfId="1" applyFont="1" applyFill="1" applyBorder="1" applyAlignment="1">
      <alignment horizontal="center" vertical="center"/>
    </xf>
    <xf numFmtId="0" fontId="28" fillId="0" borderId="26" xfId="1" applyFont="1" applyFill="1" applyBorder="1" applyAlignment="1">
      <alignment horizontal="center" vertical="center"/>
    </xf>
    <xf numFmtId="0" fontId="28" fillId="0" borderId="5" xfId="0" applyFont="1" applyFill="1" applyBorder="1" applyAlignment="1" applyProtection="1">
      <alignment horizontal="left" vertical="center" wrapText="1"/>
      <protection locked="0"/>
    </xf>
    <xf numFmtId="0" fontId="28" fillId="0" borderId="8" xfId="0" applyFont="1" applyFill="1" applyBorder="1" applyAlignment="1" applyProtection="1">
      <alignment horizontal="left" vertical="center" wrapText="1"/>
      <protection locked="0"/>
    </xf>
    <xf numFmtId="0" fontId="28" fillId="0" borderId="27" xfId="0" applyFont="1" applyFill="1" applyBorder="1" applyAlignment="1" applyProtection="1">
      <alignment horizontal="left" vertical="center" wrapText="1"/>
      <protection locked="0"/>
    </xf>
    <xf numFmtId="0" fontId="28" fillId="0" borderId="28" xfId="0" applyFont="1" applyFill="1" applyBorder="1" applyAlignment="1">
      <alignment horizontal="center" vertical="center"/>
    </xf>
    <xf numFmtId="0" fontId="28" fillId="0" borderId="34" xfId="0" applyFont="1" applyFill="1" applyBorder="1" applyAlignment="1">
      <alignment horizontal="center" vertical="center"/>
    </xf>
    <xf numFmtId="0" fontId="28" fillId="0" borderId="35" xfId="0" applyFont="1" applyFill="1" applyBorder="1" applyAlignment="1">
      <alignment horizontal="center" vertical="center"/>
    </xf>
    <xf numFmtId="0" fontId="27" fillId="0" borderId="28" xfId="0" applyFont="1" applyFill="1" applyBorder="1" applyAlignment="1">
      <alignment horizontal="center" vertical="center"/>
    </xf>
    <xf numFmtId="0" fontId="28" fillId="0" borderId="8" xfId="0" applyFont="1" applyFill="1" applyBorder="1" applyAlignment="1" applyProtection="1">
      <alignment horizontal="center" vertical="center" wrapText="1"/>
      <protection locked="0"/>
    </xf>
    <xf numFmtId="0" fontId="28" fillId="0" borderId="27" xfId="0" applyFont="1" applyFill="1" applyBorder="1" applyAlignment="1" applyProtection="1">
      <alignment horizontal="center" vertical="center" wrapText="1"/>
      <protection locked="0"/>
    </xf>
    <xf numFmtId="0" fontId="28" fillId="0" borderId="26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2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25" fillId="0" borderId="10" xfId="0" applyFont="1" applyFill="1" applyBorder="1" applyAlignment="1" applyProtection="1">
      <alignment horizontal="center" vertical="center" wrapText="1"/>
      <protection locked="0"/>
    </xf>
    <xf numFmtId="0" fontId="25" fillId="0" borderId="26" xfId="0" applyFont="1" applyFill="1" applyBorder="1" applyAlignment="1" applyProtection="1">
      <alignment horizontal="center" vertical="center" wrapText="1"/>
      <protection locked="0"/>
    </xf>
    <xf numFmtId="2" fontId="9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9" fillId="2" borderId="18" xfId="15" applyNumberFormat="1" applyFont="1" applyFill="1" applyBorder="1" applyAlignment="1" applyProtection="1">
      <alignment horizontal="left" vertical="center" wrapText="1"/>
      <protection locked="0"/>
    </xf>
    <xf numFmtId="2" fontId="9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9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28" fillId="2" borderId="8" xfId="15" applyFont="1" applyFill="1" applyBorder="1" applyAlignment="1">
      <alignment horizontal="center" vertical="center" wrapText="1"/>
    </xf>
    <xf numFmtId="0" fontId="28" fillId="2" borderId="27" xfId="15" applyFont="1" applyFill="1" applyBorder="1" applyAlignment="1">
      <alignment horizontal="center" vertical="center" wrapText="1"/>
    </xf>
    <xf numFmtId="0" fontId="28" fillId="2" borderId="26" xfId="15" applyFont="1" applyFill="1" applyBorder="1" applyAlignment="1">
      <alignment horizontal="center" vertical="center" wrapText="1"/>
    </xf>
    <xf numFmtId="2" fontId="9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9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9" fillId="0" borderId="26" xfId="15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37" applyFont="1" applyAlignment="1">
      <alignment horizontal="center" vertical="center"/>
    </xf>
    <xf numFmtId="0" fontId="27" fillId="0" borderId="0" xfId="37" applyFont="1" applyAlignment="1">
      <alignment horizontal="left" vertical="center"/>
    </xf>
    <xf numFmtId="0" fontId="18" fillId="0" borderId="63" xfId="37" applyFont="1" applyBorder="1" applyAlignment="1">
      <alignment horizontal="center" vertical="center" wrapText="1"/>
    </xf>
    <xf numFmtId="0" fontId="18" fillId="0" borderId="61" xfId="37" applyFont="1" applyBorder="1" applyAlignment="1">
      <alignment horizontal="center" vertical="center" wrapText="1"/>
    </xf>
    <xf numFmtId="0" fontId="27" fillId="0" borderId="3" xfId="37" applyFont="1" applyBorder="1" applyAlignment="1">
      <alignment horizontal="left" vertical="center" wrapText="1"/>
    </xf>
    <xf numFmtId="2" fontId="28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37" applyFont="1" applyFill="1" applyBorder="1" applyAlignment="1" applyProtection="1">
      <alignment horizontal="center" vertical="center" wrapText="1"/>
      <protection locked="0"/>
    </xf>
    <xf numFmtId="2" fontId="27" fillId="0" borderId="0" xfId="37" applyNumberFormat="1" applyFont="1" applyFill="1" applyBorder="1" applyAlignment="1" applyProtection="1">
      <alignment horizontal="center" vertical="center" wrapText="1"/>
      <protection locked="0"/>
    </xf>
    <xf numFmtId="4" fontId="27" fillId="0" borderId="67" xfId="37" applyNumberFormat="1" applyFont="1" applyBorder="1" applyAlignment="1">
      <alignment horizontal="center" vertical="center"/>
    </xf>
    <xf numFmtId="0" fontId="27" fillId="0" borderId="68" xfId="37" applyFont="1" applyBorder="1" applyAlignment="1">
      <alignment horizontal="center" vertical="center"/>
    </xf>
    <xf numFmtId="0" fontId="27" fillId="0" borderId="37" xfId="37" applyFont="1" applyBorder="1" applyAlignment="1">
      <alignment horizontal="left" vertical="center" wrapText="1"/>
    </xf>
    <xf numFmtId="0" fontId="47" fillId="0" borderId="23" xfId="37" applyFont="1" applyBorder="1" applyAlignment="1">
      <alignment horizontal="center" vertical="center" wrapText="1"/>
    </xf>
    <xf numFmtId="0" fontId="47" fillId="0" borderId="24" xfId="37" applyFont="1" applyBorder="1" applyAlignment="1">
      <alignment horizontal="center" vertical="center" wrapText="1"/>
    </xf>
    <xf numFmtId="0" fontId="18" fillId="0" borderId="62" xfId="37" applyFont="1" applyBorder="1" applyAlignment="1">
      <alignment horizontal="center" vertical="center" wrapText="1"/>
    </xf>
    <xf numFmtId="0" fontId="18" fillId="0" borderId="64" xfId="37" applyFont="1" applyBorder="1" applyAlignment="1">
      <alignment horizontal="center" vertical="center" wrapText="1"/>
    </xf>
    <xf numFmtId="166" fontId="27" fillId="0" borderId="6" xfId="37" applyNumberFormat="1" applyFont="1" applyBorder="1" applyAlignment="1">
      <alignment horizontal="center" vertical="center"/>
    </xf>
    <xf numFmtId="166" fontId="27" fillId="0" borderId="66" xfId="37" applyNumberFormat="1" applyFont="1" applyBorder="1" applyAlignment="1">
      <alignment horizontal="center" vertical="center"/>
    </xf>
    <xf numFmtId="166" fontId="27" fillId="0" borderId="3" xfId="37" applyNumberFormat="1" applyFont="1" applyBorder="1" applyAlignment="1">
      <alignment horizontal="center" vertical="center"/>
    </xf>
    <xf numFmtId="166" fontId="27" fillId="0" borderId="22" xfId="37" applyNumberFormat="1" applyFont="1" applyBorder="1" applyAlignment="1">
      <alignment horizontal="center" vertical="center"/>
    </xf>
    <xf numFmtId="166" fontId="9" fillId="0" borderId="37" xfId="37" applyNumberFormat="1" applyFont="1" applyBorder="1" applyAlignment="1">
      <alignment horizontal="center" vertical="center" wrapText="1"/>
    </xf>
    <xf numFmtId="0" fontId="27" fillId="0" borderId="6" xfId="37" applyFont="1" applyBorder="1" applyAlignment="1">
      <alignment horizontal="left" vertical="center" wrapText="1"/>
    </xf>
    <xf numFmtId="0" fontId="18" fillId="0" borderId="46" xfId="37" applyFont="1" applyBorder="1" applyAlignment="1">
      <alignment horizontal="center" vertical="center" wrapText="1"/>
    </xf>
    <xf numFmtId="0" fontId="18" fillId="0" borderId="56" xfId="37" applyFont="1" applyBorder="1" applyAlignment="1">
      <alignment horizontal="center" vertical="center" wrapText="1"/>
    </xf>
    <xf numFmtId="0" fontId="27" fillId="0" borderId="69" xfId="15" applyFont="1" applyBorder="1" applyAlignment="1">
      <alignment horizontal="center" vertical="center" wrapText="1"/>
    </xf>
    <xf numFmtId="0" fontId="27" fillId="0" borderId="14" xfId="15" applyFont="1" applyBorder="1" applyAlignment="1">
      <alignment horizontal="center" vertical="center" wrapText="1"/>
    </xf>
    <xf numFmtId="0" fontId="27" fillId="0" borderId="7" xfId="15" applyFont="1" applyFill="1" applyBorder="1" applyAlignment="1">
      <alignment horizontal="left" vertical="center" wrapText="1"/>
    </xf>
    <xf numFmtId="0" fontId="27" fillId="0" borderId="6" xfId="15" applyFont="1" applyFill="1" applyBorder="1" applyAlignment="1">
      <alignment horizontal="left" vertical="center" wrapText="1"/>
    </xf>
    <xf numFmtId="0" fontId="27" fillId="0" borderId="7" xfId="15" applyFont="1" applyBorder="1" applyAlignment="1">
      <alignment horizontal="center" vertical="center" wrapText="1"/>
    </xf>
    <xf numFmtId="0" fontId="27" fillId="0" borderId="6" xfId="15" applyFont="1" applyBorder="1" applyAlignment="1">
      <alignment horizontal="center" vertical="center" wrapText="1"/>
    </xf>
    <xf numFmtId="3" fontId="27" fillId="0" borderId="7" xfId="15" applyNumberFormat="1" applyFont="1" applyBorder="1" applyAlignment="1">
      <alignment horizontal="center" vertical="center" wrapText="1"/>
    </xf>
    <xf numFmtId="3" fontId="27" fillId="0" borderId="6" xfId="15" applyNumberFormat="1" applyFont="1" applyBorder="1" applyAlignment="1">
      <alignment horizontal="center" vertical="center" wrapText="1"/>
    </xf>
    <xf numFmtId="0" fontId="25" fillId="0" borderId="8" xfId="15" quotePrefix="1" applyFont="1" applyFill="1" applyBorder="1" applyAlignment="1" applyProtection="1">
      <alignment horizontal="center" vertical="center" wrapText="1"/>
      <protection hidden="1"/>
    </xf>
    <xf numFmtId="0" fontId="25" fillId="0" borderId="18" xfId="15" quotePrefix="1" applyFont="1" applyFill="1" applyBorder="1" applyAlignment="1" applyProtection="1">
      <alignment horizontal="center" vertical="center" wrapText="1"/>
      <protection hidden="1"/>
    </xf>
    <xf numFmtId="0" fontId="27" fillId="0" borderId="1" xfId="15" applyFont="1" applyFill="1" applyBorder="1" applyAlignment="1" applyProtection="1">
      <alignment horizontal="center" vertical="top" wrapText="1"/>
      <protection locked="0"/>
    </xf>
    <xf numFmtId="0" fontId="27" fillId="0" borderId="39" xfId="15" applyFont="1" applyFill="1" applyBorder="1" applyAlignment="1" applyProtection="1">
      <alignment horizontal="center" vertical="top" wrapText="1"/>
      <protection locked="0"/>
    </xf>
    <xf numFmtId="0" fontId="27" fillId="0" borderId="2" xfId="15" applyFont="1" applyFill="1" applyBorder="1" applyAlignment="1" applyProtection="1">
      <alignment horizontal="center" vertical="top" wrapText="1"/>
      <protection locked="0"/>
    </xf>
    <xf numFmtId="0" fontId="27" fillId="0" borderId="0" xfId="15" applyFont="1" applyBorder="1" applyAlignment="1" applyProtection="1">
      <alignment horizontal="left" vertical="center"/>
      <protection locked="0"/>
    </xf>
    <xf numFmtId="0" fontId="28" fillId="0" borderId="0" xfId="15" applyFont="1" applyBorder="1" applyAlignment="1" applyProtection="1">
      <alignment horizontal="center" vertical="center"/>
      <protection locked="0"/>
    </xf>
    <xf numFmtId="2" fontId="27" fillId="0" borderId="0" xfId="15" applyNumberFormat="1" applyFont="1" applyBorder="1" applyAlignment="1" applyProtection="1">
      <alignment horizontal="center" vertical="center" wrapText="1"/>
      <protection locked="0"/>
    </xf>
    <xf numFmtId="2" fontId="28" fillId="0" borderId="0" xfId="15" applyNumberFormat="1" applyFont="1" applyBorder="1" applyAlignment="1" applyProtection="1">
      <alignment horizontal="center" vertical="center" wrapText="1"/>
      <protection locked="0"/>
    </xf>
    <xf numFmtId="0" fontId="28" fillId="0" borderId="3" xfId="15" applyFont="1" applyBorder="1" applyAlignment="1" applyProtection="1">
      <alignment horizontal="left" vertical="center" wrapText="1"/>
      <protection locked="0"/>
    </xf>
    <xf numFmtId="0" fontId="27" fillId="0" borderId="0" xfId="15" applyFont="1" applyBorder="1" applyAlignment="1" applyProtection="1">
      <alignment horizontal="center" vertical="center"/>
      <protection locked="0"/>
    </xf>
    <xf numFmtId="0" fontId="25" fillId="0" borderId="3" xfId="15" applyFont="1" applyBorder="1" applyAlignment="1" applyProtection="1">
      <alignment horizontal="center" vertical="center" wrapText="1"/>
      <protection locked="0"/>
    </xf>
    <xf numFmtId="0" fontId="28" fillId="0" borderId="3" xfId="0" applyFont="1" applyFill="1" applyBorder="1" applyAlignment="1" applyProtection="1">
      <alignment horizontal="left" vertical="center" wrapText="1"/>
      <protection locked="0"/>
    </xf>
    <xf numFmtId="0" fontId="27" fillId="0" borderId="3" xfId="15" applyFont="1" applyBorder="1" applyAlignment="1" applyProtection="1">
      <alignment horizontal="left" vertical="center" wrapText="1"/>
      <protection locked="0"/>
    </xf>
    <xf numFmtId="0" fontId="27" fillId="0" borderId="49" xfId="0" applyFont="1" applyFill="1" applyBorder="1" applyAlignment="1">
      <alignment horizontal="center"/>
    </xf>
    <xf numFmtId="0" fontId="27" fillId="0" borderId="50" xfId="0" applyFont="1" applyFill="1" applyBorder="1" applyAlignment="1">
      <alignment horizontal="center"/>
    </xf>
    <xf numFmtId="2" fontId="28" fillId="0" borderId="0" xfId="0" applyNumberFormat="1" applyFont="1" applyBorder="1" applyAlignment="1" applyProtection="1">
      <alignment horizontal="center" vertical="center" wrapText="1"/>
      <protection locked="0"/>
    </xf>
    <xf numFmtId="2" fontId="27" fillId="0" borderId="0" xfId="0" applyNumberFormat="1" applyFont="1" applyBorder="1" applyAlignment="1" applyProtection="1">
      <alignment horizontal="center" vertical="center" wrapText="1"/>
      <protection locked="0"/>
    </xf>
    <xf numFmtId="2" fontId="27" fillId="0" borderId="31" xfId="0" applyNumberFormat="1" applyFont="1" applyBorder="1" applyAlignment="1">
      <alignment horizontal="center" vertical="center" wrapText="1"/>
    </xf>
    <xf numFmtId="2" fontId="27" fillId="0" borderId="32" xfId="0" applyNumberFormat="1" applyFont="1" applyBorder="1" applyAlignment="1">
      <alignment horizontal="center" vertical="center" wrapText="1"/>
    </xf>
    <xf numFmtId="2" fontId="27" fillId="0" borderId="12" xfId="0" applyNumberFormat="1" applyFont="1" applyBorder="1" applyAlignment="1">
      <alignment horizontal="center" vertical="center" wrapText="1"/>
    </xf>
  </cellXfs>
  <cellStyles count="58">
    <cellStyle name=" 1" xfId="1"/>
    <cellStyle name=" 1 2" xfId="2"/>
    <cellStyle name="S0" xfId="39"/>
    <cellStyle name="S1" xfId="40"/>
    <cellStyle name="S11" xfId="41"/>
    <cellStyle name="S12" xfId="42"/>
    <cellStyle name="S13" xfId="3"/>
    <cellStyle name="S14" xfId="4"/>
    <cellStyle name="S15" xfId="43"/>
    <cellStyle name="S16" xfId="44"/>
    <cellStyle name="S17" xfId="45"/>
    <cellStyle name="S18" xfId="46"/>
    <cellStyle name="S19" xfId="47"/>
    <cellStyle name="S2" xfId="48"/>
    <cellStyle name="S3" xfId="49"/>
    <cellStyle name="S4" xfId="50"/>
    <cellStyle name="S5" xfId="51"/>
    <cellStyle name="S6" xfId="52"/>
    <cellStyle name="S7" xfId="53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 2" xfId="16"/>
    <cellStyle name="Финансовый 2 2" xfId="56"/>
    <cellStyle name="Финансовый 3" xfId="57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20" customWidth="1"/>
    <col min="2" max="2" width="44.85546875" style="320" customWidth="1"/>
    <col min="3" max="3" width="17.7109375" style="3" customWidth="1"/>
    <col min="4" max="4" width="21.42578125" style="320" customWidth="1"/>
    <col min="5" max="5" width="17.7109375" style="323" customWidth="1"/>
    <col min="6" max="6" width="23.85546875" style="320" customWidth="1"/>
    <col min="7" max="7" width="16.5703125" style="320" customWidth="1"/>
    <col min="8" max="16384" width="9.140625" style="320"/>
  </cols>
  <sheetData>
    <row r="1" spans="1:12" s="318" customFormat="1" ht="18" customHeight="1" x14ac:dyDescent="0.2">
      <c r="C1" s="307" t="s">
        <v>38</v>
      </c>
      <c r="E1" s="319"/>
    </row>
    <row r="2" spans="1:12" s="318" customFormat="1" ht="18" customHeight="1" x14ac:dyDescent="0.2">
      <c r="C2" s="306" t="s">
        <v>163</v>
      </c>
      <c r="E2" s="319"/>
    </row>
    <row r="3" spans="1:12" s="318" customFormat="1" ht="18" customHeight="1" x14ac:dyDescent="0.2">
      <c r="B3" s="306"/>
      <c r="C3" s="306" t="s">
        <v>164</v>
      </c>
      <c r="E3" s="319"/>
    </row>
    <row r="4" spans="1:12" x14ac:dyDescent="0.2">
      <c r="B4" s="321"/>
      <c r="C4" s="320"/>
      <c r="D4" s="322"/>
    </row>
    <row r="5" spans="1:12" x14ac:dyDescent="0.2">
      <c r="A5" s="694" t="s">
        <v>39</v>
      </c>
      <c r="B5" s="694"/>
      <c r="C5" s="694"/>
      <c r="D5" s="694"/>
    </row>
    <row r="6" spans="1:12" hidden="1" x14ac:dyDescent="0.2">
      <c r="A6" s="324"/>
      <c r="B6" s="324"/>
      <c r="C6" s="324"/>
      <c r="D6" s="324"/>
    </row>
    <row r="7" spans="1:12" s="17" customFormat="1" ht="60.75" customHeight="1" x14ac:dyDescent="0.2">
      <c r="A7" s="695" t="s">
        <v>165</v>
      </c>
      <c r="B7" s="696"/>
      <c r="C7" s="696"/>
      <c r="D7" s="696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42" t="s">
        <v>20</v>
      </c>
      <c r="B9" s="142" t="s">
        <v>40</v>
      </c>
      <c r="C9" s="142" t="s">
        <v>120</v>
      </c>
      <c r="D9" s="142" t="s">
        <v>41</v>
      </c>
    </row>
    <row r="10" spans="1:12" x14ac:dyDescent="0.2">
      <c r="A10" s="33"/>
      <c r="B10" s="33" t="s">
        <v>42</v>
      </c>
      <c r="C10" s="33"/>
      <c r="D10" s="33"/>
    </row>
    <row r="11" spans="1:12" ht="15.75" x14ac:dyDescent="0.2">
      <c r="A11" s="34">
        <v>1</v>
      </c>
      <c r="B11" s="20" t="s">
        <v>217</v>
      </c>
      <c r="C11" s="34" t="s">
        <v>121</v>
      </c>
      <c r="D11" s="313" t="e">
        <f>#REF!</f>
        <v>#REF!</v>
      </c>
      <c r="F11" s="325"/>
      <c r="G11" s="322"/>
      <c r="H11" s="322"/>
      <c r="I11" s="322"/>
      <c r="J11" s="322"/>
      <c r="K11" s="322"/>
      <c r="L11" s="326"/>
    </row>
    <row r="12" spans="1:12" ht="30" x14ac:dyDescent="0.2">
      <c r="A12" s="34">
        <v>2</v>
      </c>
      <c r="B12" s="20" t="s">
        <v>218</v>
      </c>
      <c r="C12" s="34"/>
      <c r="D12" s="313"/>
      <c r="F12" s="325"/>
      <c r="G12" s="322"/>
      <c r="H12" s="322"/>
      <c r="I12" s="322"/>
      <c r="J12" s="322"/>
      <c r="K12" s="322"/>
      <c r="L12" s="326"/>
    </row>
    <row r="13" spans="1:12" ht="30" x14ac:dyDescent="0.2">
      <c r="A13" s="34">
        <v>3</v>
      </c>
      <c r="B13" s="20" t="s">
        <v>219</v>
      </c>
      <c r="C13" s="34"/>
      <c r="D13" s="313"/>
      <c r="F13" s="325"/>
      <c r="G13" s="322"/>
      <c r="H13" s="322"/>
      <c r="I13" s="322"/>
      <c r="J13" s="322"/>
      <c r="K13" s="322"/>
      <c r="L13" s="326"/>
    </row>
    <row r="14" spans="1:12" ht="30" x14ac:dyDescent="0.2">
      <c r="A14" s="34">
        <v>4</v>
      </c>
      <c r="B14" s="20" t="s">
        <v>220</v>
      </c>
      <c r="C14" s="34"/>
      <c r="D14" s="313"/>
      <c r="F14" s="325"/>
      <c r="G14" s="322"/>
      <c r="H14" s="322"/>
      <c r="I14" s="322"/>
      <c r="J14" s="322"/>
      <c r="K14" s="322"/>
      <c r="L14" s="326"/>
    </row>
    <row r="15" spans="1:12" ht="21" customHeight="1" x14ac:dyDescent="0.2">
      <c r="A15" s="34">
        <v>5</v>
      </c>
      <c r="B15" s="20" t="s">
        <v>221</v>
      </c>
      <c r="C15" s="34"/>
      <c r="D15" s="313"/>
      <c r="F15" s="325"/>
      <c r="G15" s="322"/>
      <c r="H15" s="322"/>
      <c r="I15" s="322"/>
      <c r="J15" s="322"/>
      <c r="K15" s="322"/>
      <c r="L15" s="326"/>
    </row>
    <row r="16" spans="1:12" ht="15.75" x14ac:dyDescent="0.2">
      <c r="A16" s="327"/>
      <c r="B16" s="328" t="s">
        <v>43</v>
      </c>
      <c r="C16" s="328"/>
      <c r="D16" s="329" t="e">
        <f>SUM(D11:D11)</f>
        <v>#REF!</v>
      </c>
      <c r="E16" s="320"/>
    </row>
    <row r="17" spans="1:12" ht="15.75" x14ac:dyDescent="0.2">
      <c r="A17" s="34"/>
      <c r="B17" s="33" t="s">
        <v>44</v>
      </c>
      <c r="C17" s="34"/>
      <c r="D17" s="314"/>
      <c r="E17" s="322"/>
      <c r="F17" s="322"/>
      <c r="G17" s="704"/>
      <c r="H17" s="704"/>
      <c r="I17" s="704"/>
      <c r="J17" s="704"/>
    </row>
    <row r="18" spans="1:12" ht="15.75" x14ac:dyDescent="0.2">
      <c r="A18" s="34">
        <v>2</v>
      </c>
      <c r="B18" s="20" t="s">
        <v>45</v>
      </c>
      <c r="C18" s="34" t="s">
        <v>190</v>
      </c>
      <c r="D18" s="313">
        <f>Т.с.!H88+'вв-выводы'!E35</f>
        <v>0</v>
      </c>
      <c r="F18" s="325"/>
      <c r="G18" s="322"/>
      <c r="H18" s="322"/>
      <c r="I18" s="322"/>
      <c r="J18" s="322"/>
      <c r="K18" s="322"/>
      <c r="L18" s="326"/>
    </row>
    <row r="19" spans="1:12" ht="15.75" x14ac:dyDescent="0.2">
      <c r="A19" s="34">
        <v>3</v>
      </c>
      <c r="B19" s="20" t="s">
        <v>46</v>
      </c>
      <c r="C19" s="34" t="s">
        <v>122</v>
      </c>
      <c r="D19" s="313">
        <f>'ООС+ТР'!H74</f>
        <v>0</v>
      </c>
    </row>
    <row r="20" spans="1:12" ht="15.75" x14ac:dyDescent="0.2">
      <c r="A20" s="34">
        <v>4</v>
      </c>
      <c r="B20" s="21" t="s">
        <v>51</v>
      </c>
      <c r="C20" s="34" t="s">
        <v>123</v>
      </c>
      <c r="D20" s="313">
        <f>ПОЖ!H17</f>
        <v>0</v>
      </c>
      <c r="E20" s="330"/>
    </row>
    <row r="21" spans="1:12" ht="15.75" x14ac:dyDescent="0.2">
      <c r="A21" s="34">
        <v>5</v>
      </c>
      <c r="B21" s="32" t="s">
        <v>99</v>
      </c>
      <c r="C21" s="34" t="s">
        <v>125</v>
      </c>
      <c r="D21" s="313">
        <f>СОГЛ!G17</f>
        <v>0</v>
      </c>
      <c r="E21" s="330"/>
    </row>
    <row r="22" spans="1:12" ht="15.75" x14ac:dyDescent="0.2">
      <c r="A22" s="34">
        <v>6</v>
      </c>
      <c r="B22" s="32" t="s">
        <v>110</v>
      </c>
      <c r="C22" s="34" t="s">
        <v>124</v>
      </c>
      <c r="D22" s="313" t="e">
        <f>#REF!</f>
        <v>#REF!</v>
      </c>
      <c r="E22" s="330"/>
    </row>
    <row r="23" spans="1:12" ht="15.75" x14ac:dyDescent="0.2">
      <c r="A23" s="34">
        <v>7</v>
      </c>
      <c r="B23" s="32" t="s">
        <v>201</v>
      </c>
      <c r="C23" s="34" t="s">
        <v>200</v>
      </c>
      <c r="D23" s="313" t="e">
        <f>#REF!</f>
        <v>#REF!</v>
      </c>
      <c r="E23" s="330"/>
    </row>
    <row r="24" spans="1:12" ht="15.75" x14ac:dyDescent="0.2">
      <c r="A24" s="34"/>
      <c r="B24" s="328" t="s">
        <v>63</v>
      </c>
      <c r="C24" s="34"/>
      <c r="D24" s="314" t="e">
        <f>SUM(D18:D23)</f>
        <v>#REF!</v>
      </c>
      <c r="E24" s="330"/>
    </row>
    <row r="25" spans="1:12" s="334" customFormat="1" ht="15.75" x14ac:dyDescent="0.2">
      <c r="A25" s="310"/>
      <c r="B25" s="705" t="s">
        <v>55</v>
      </c>
      <c r="C25" s="705"/>
      <c r="D25" s="315" t="e">
        <f>ROUND(D16+D24,2)</f>
        <v>#REF!</v>
      </c>
      <c r="E25" s="331"/>
      <c r="F25" s="332"/>
      <c r="G25" s="333"/>
    </row>
    <row r="26" spans="1:12" ht="15.75" x14ac:dyDescent="0.2">
      <c r="A26" s="706" t="s">
        <v>56</v>
      </c>
      <c r="B26" s="706"/>
      <c r="C26" s="706"/>
      <c r="D26" s="316" t="e">
        <f>D16</f>
        <v>#REF!</v>
      </c>
      <c r="E26" s="335"/>
      <c r="F26" s="336"/>
      <c r="G26" s="337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38" customFormat="1" ht="23.25" customHeight="1" x14ac:dyDescent="0.2">
      <c r="A30" s="703" t="s">
        <v>59</v>
      </c>
      <c r="B30" s="703"/>
      <c r="C30" s="703"/>
      <c r="D30" s="703"/>
    </row>
    <row r="31" spans="1:12" s="340" customFormat="1" ht="30.75" customHeight="1" x14ac:dyDescent="0.2">
      <c r="A31" s="141" t="s">
        <v>20</v>
      </c>
      <c r="B31" s="141" t="s">
        <v>40</v>
      </c>
      <c r="C31" s="141" t="s">
        <v>66</v>
      </c>
      <c r="D31" s="141" t="s">
        <v>41</v>
      </c>
      <c r="E31" s="339"/>
    </row>
    <row r="32" spans="1:12" s="338" customFormat="1" ht="64.5" customHeight="1" x14ac:dyDescent="0.2">
      <c r="A32" s="12">
        <v>1</v>
      </c>
      <c r="B32" s="417" t="s">
        <v>139</v>
      </c>
      <c r="C32" s="12">
        <v>3.93</v>
      </c>
      <c r="D32" s="317"/>
    </row>
    <row r="33" spans="1:7" s="338" customFormat="1" ht="53.25" customHeight="1" x14ac:dyDescent="0.2">
      <c r="A33" s="12">
        <v>2</v>
      </c>
      <c r="B33" s="417" t="s">
        <v>140</v>
      </c>
      <c r="C33" s="12">
        <v>3.92</v>
      </c>
      <c r="D33" s="317"/>
    </row>
    <row r="34" spans="1:7" s="338" customFormat="1" ht="64.5" customHeight="1" x14ac:dyDescent="0.2">
      <c r="A34" s="12">
        <v>3</v>
      </c>
      <c r="B34" s="417" t="s">
        <v>199</v>
      </c>
      <c r="C34" s="12">
        <v>3.5049999999999999</v>
      </c>
      <c r="D34" s="317"/>
    </row>
    <row r="35" spans="1:7" ht="15" customHeight="1" x14ac:dyDescent="0.2">
      <c r="A35" s="697" t="e">
        <f>CONCATENATE("изыскательские работы            ",D26,"х",C32)</f>
        <v>#REF!</v>
      </c>
      <c r="B35" s="698"/>
      <c r="C35" s="699"/>
      <c r="D35" s="311" t="e">
        <f>ROUND(D26*C32,2)</f>
        <v>#REF!</v>
      </c>
      <c r="E35" s="335"/>
      <c r="F35" s="336"/>
      <c r="G35" s="337"/>
    </row>
    <row r="36" spans="1:7" ht="15" customHeight="1" x14ac:dyDescent="0.2">
      <c r="A36" s="700" t="e">
        <f>CONCATENATE("проектные работы    ","(",D18,"+",D19,"+",D20,"+",D21,")","х",C34," + ",D22,"х",C33,")")</f>
        <v>#REF!</v>
      </c>
      <c r="B36" s="701"/>
      <c r="C36" s="702"/>
      <c r="D36" s="312" t="e">
        <f>ROUND((D18+D19+D20+D21)*C34+D22*C33,2)</f>
        <v>#REF!</v>
      </c>
      <c r="E36" s="335"/>
      <c r="F36" s="336"/>
      <c r="G36" s="337"/>
    </row>
    <row r="37" spans="1:7" ht="15" customHeight="1" x14ac:dyDescent="0.2">
      <c r="A37" s="418"/>
      <c r="B37" s="446" t="s">
        <v>202</v>
      </c>
      <c r="C37" s="419"/>
      <c r="D37" s="312">
        <f>Т.с.!H97</f>
        <v>0</v>
      </c>
      <c r="E37" s="335"/>
      <c r="F37" s="336"/>
      <c r="G37" s="337"/>
    </row>
    <row r="38" spans="1:7" s="338" customFormat="1" ht="15.75" x14ac:dyDescent="0.2">
      <c r="A38" s="309"/>
      <c r="B38" s="693" t="s">
        <v>57</v>
      </c>
      <c r="C38" s="693"/>
      <c r="D38" s="308" t="e">
        <f>ROUND(D35+D36+D37,2)</f>
        <v>#REF!</v>
      </c>
    </row>
    <row r="39" spans="1:7" s="338" customFormat="1" ht="15.75" x14ac:dyDescent="0.2">
      <c r="A39" s="309"/>
      <c r="B39" s="693" t="s">
        <v>1</v>
      </c>
      <c r="C39" s="693"/>
      <c r="D39" s="308" t="e">
        <f>ROUND(D38*18%,2)</f>
        <v>#REF!</v>
      </c>
    </row>
    <row r="40" spans="1:7" s="338" customFormat="1" ht="15.75" x14ac:dyDescent="0.2">
      <c r="A40" s="309"/>
      <c r="B40" s="693" t="s">
        <v>58</v>
      </c>
      <c r="C40" s="693"/>
      <c r="D40" s="308" t="e">
        <f>ROUND(D38+D39,2)</f>
        <v>#REF!</v>
      </c>
    </row>
    <row r="41" spans="1:7" s="340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41"/>
    </row>
    <row r="43" spans="1:7" s="342" customFormat="1" x14ac:dyDescent="0.2">
      <c r="A43" s="17"/>
      <c r="B43" s="10"/>
      <c r="C43" s="17"/>
      <c r="D43" s="10"/>
      <c r="E43" s="11"/>
      <c r="F43" s="334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343"/>
      <c r="E45" s="344"/>
    </row>
    <row r="46" spans="1:7" s="17" customFormat="1" x14ac:dyDescent="0.2">
      <c r="A46" s="1"/>
      <c r="B46" s="27"/>
      <c r="C46" s="27"/>
      <c r="D46" s="13"/>
      <c r="E46" s="344"/>
    </row>
    <row r="47" spans="1:7" s="17" customFormat="1" x14ac:dyDescent="0.2">
      <c r="A47" s="1"/>
      <c r="B47" s="27"/>
      <c r="C47" s="27"/>
      <c r="D47" s="13"/>
      <c r="E47" s="345"/>
    </row>
    <row r="48" spans="1:7" s="17" customFormat="1" x14ac:dyDescent="0.2">
      <c r="A48" s="1"/>
      <c r="B48" s="27"/>
      <c r="C48" s="27"/>
      <c r="D48" s="13"/>
      <c r="E48" s="344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G17:J17"/>
    <mergeCell ref="B25:C25"/>
    <mergeCell ref="A26:C26"/>
    <mergeCell ref="B38:C38"/>
    <mergeCell ref="B39:C39"/>
    <mergeCell ref="B40:C40"/>
    <mergeCell ref="A5:D5"/>
    <mergeCell ref="A7:D7"/>
    <mergeCell ref="A35:C35"/>
    <mergeCell ref="A36:C36"/>
    <mergeCell ref="A30:D3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view="pageBreakPreview" topLeftCell="A4" zoomScaleNormal="100" zoomScaleSheetLayoutView="100" workbookViewId="0">
      <selection activeCell="G25" sqref="G25"/>
    </sheetView>
  </sheetViews>
  <sheetFormatPr defaultColWidth="9.140625" defaultRowHeight="15.75" x14ac:dyDescent="0.2"/>
  <cols>
    <col min="1" max="1" width="4.7109375" style="318" customWidth="1"/>
    <col min="2" max="2" width="44.85546875" style="318" customWidth="1"/>
    <col min="3" max="3" width="14.5703125" style="469" customWidth="1"/>
    <col min="4" max="4" width="16.28515625" style="318" customWidth="1"/>
    <col min="5" max="5" width="38.7109375" style="463" customWidth="1"/>
    <col min="6" max="6" width="17.28515625" style="318" customWidth="1"/>
    <col min="7" max="7" width="13.28515625" style="318" customWidth="1"/>
    <col min="8" max="8" width="11.28515625" style="318" bestFit="1" customWidth="1"/>
    <col min="9" max="16384" width="9.140625" style="318"/>
  </cols>
  <sheetData>
    <row r="1" spans="1:12" ht="18" customHeight="1" x14ac:dyDescent="0.2">
      <c r="A1" s="628"/>
      <c r="B1" s="681"/>
      <c r="C1" s="629"/>
      <c r="D1" s="628"/>
      <c r="E1" s="630"/>
      <c r="F1" s="629" t="s">
        <v>38</v>
      </c>
      <c r="G1" s="628">
        <v>3</v>
      </c>
    </row>
    <row r="2" spans="1:12" ht="18" customHeight="1" x14ac:dyDescent="0.2">
      <c r="A2" s="628"/>
      <c r="B2" s="628"/>
      <c r="C2" s="631"/>
      <c r="D2" s="628"/>
      <c r="E2" s="630"/>
      <c r="F2" s="631" t="s">
        <v>163</v>
      </c>
      <c r="G2" s="628"/>
    </row>
    <row r="3" spans="1:12" ht="18" customHeight="1" x14ac:dyDescent="0.2">
      <c r="A3" s="628"/>
      <c r="B3" s="631"/>
      <c r="C3" s="631"/>
      <c r="D3" s="628"/>
      <c r="E3" s="630"/>
      <c r="F3" s="631" t="s">
        <v>164</v>
      </c>
      <c r="G3" s="628"/>
    </row>
    <row r="4" spans="1:12" ht="18" customHeight="1" x14ac:dyDescent="0.2">
      <c r="A4" s="628"/>
      <c r="B4" s="631"/>
      <c r="C4" s="631"/>
      <c r="D4" s="628"/>
      <c r="E4" s="630"/>
      <c r="F4" s="631"/>
      <c r="G4" s="628"/>
    </row>
    <row r="5" spans="1:12" ht="18" customHeight="1" x14ac:dyDescent="0.2">
      <c r="A5" s="628"/>
      <c r="B5" s="631"/>
      <c r="C5" s="631"/>
      <c r="D5" s="628"/>
      <c r="E5" s="630"/>
      <c r="F5" s="631"/>
      <c r="G5" s="628"/>
    </row>
    <row r="6" spans="1:12" ht="18" customHeight="1" x14ac:dyDescent="0.2">
      <c r="A6" s="628"/>
      <c r="B6" s="631"/>
      <c r="C6" s="631"/>
      <c r="D6" s="628"/>
      <c r="E6" s="630"/>
      <c r="F6" s="631"/>
      <c r="G6" s="628"/>
    </row>
    <row r="7" spans="1:12" ht="16.5" x14ac:dyDescent="0.2">
      <c r="A7" s="628"/>
      <c r="B7" s="631"/>
      <c r="C7" s="628"/>
      <c r="D7" s="632"/>
      <c r="E7" s="630"/>
      <c r="F7" s="628"/>
      <c r="G7" s="628"/>
    </row>
    <row r="8" spans="1:12" ht="16.5" x14ac:dyDescent="0.2">
      <c r="A8" s="711" t="s">
        <v>39</v>
      </c>
      <c r="B8" s="711"/>
      <c r="C8" s="711"/>
      <c r="D8" s="711"/>
      <c r="E8" s="711"/>
      <c r="F8" s="711"/>
      <c r="G8" s="711"/>
    </row>
    <row r="9" spans="1:12" s="466" customFormat="1" ht="38.25" customHeight="1" x14ac:dyDescent="0.2">
      <c r="A9" s="712" t="s">
        <v>329</v>
      </c>
      <c r="B9" s="712"/>
      <c r="C9" s="712"/>
      <c r="D9" s="712"/>
      <c r="E9" s="712"/>
      <c r="F9" s="712"/>
      <c r="G9" s="712"/>
    </row>
    <row r="10" spans="1:12" s="466" customFormat="1" ht="20.25" customHeight="1" x14ac:dyDescent="0.2">
      <c r="A10" s="712" t="s">
        <v>328</v>
      </c>
      <c r="B10" s="712"/>
      <c r="C10" s="712"/>
      <c r="D10" s="712"/>
      <c r="E10" s="712"/>
      <c r="F10" s="712"/>
      <c r="G10" s="712"/>
    </row>
    <row r="11" spans="1:12" s="466" customFormat="1" ht="9" customHeight="1" x14ac:dyDescent="0.2">
      <c r="A11" s="467"/>
      <c r="B11" s="468"/>
      <c r="C11" s="468"/>
      <c r="D11" s="468"/>
      <c r="E11" s="465"/>
    </row>
    <row r="12" spans="1:12" s="469" customFormat="1" x14ac:dyDescent="0.2">
      <c r="A12" s="708" t="s">
        <v>20</v>
      </c>
      <c r="B12" s="708" t="s">
        <v>40</v>
      </c>
      <c r="C12" s="708" t="s">
        <v>216</v>
      </c>
      <c r="D12" s="708" t="s">
        <v>222</v>
      </c>
      <c r="E12" s="713" t="s">
        <v>223</v>
      </c>
      <c r="F12" s="713"/>
      <c r="G12" s="708" t="s">
        <v>224</v>
      </c>
    </row>
    <row r="13" spans="1:12" s="469" customFormat="1" x14ac:dyDescent="0.2">
      <c r="A13" s="709"/>
      <c r="B13" s="709"/>
      <c r="C13" s="709"/>
      <c r="D13" s="709"/>
      <c r="E13" s="627" t="s">
        <v>216</v>
      </c>
      <c r="F13" s="627" t="s">
        <v>225</v>
      </c>
      <c r="G13" s="709"/>
    </row>
    <row r="14" spans="1:12" x14ac:dyDescent="0.2">
      <c r="A14" s="472"/>
      <c r="B14" s="470" t="s">
        <v>44</v>
      </c>
      <c r="C14" s="472"/>
      <c r="D14" s="508"/>
      <c r="E14" s="472"/>
      <c r="F14" s="475"/>
      <c r="G14" s="474"/>
      <c r="H14" s="469"/>
      <c r="I14" s="469"/>
      <c r="J14" s="469"/>
    </row>
    <row r="15" spans="1:12" ht="38.25" x14ac:dyDescent="0.2">
      <c r="A15" s="472">
        <v>1</v>
      </c>
      <c r="B15" s="473" t="s">
        <v>45</v>
      </c>
      <c r="C15" s="472" t="s">
        <v>307</v>
      </c>
      <c r="D15" s="506"/>
      <c r="E15" s="662" t="s">
        <v>229</v>
      </c>
      <c r="F15" s="477">
        <v>3.5049999999999999</v>
      </c>
      <c r="G15" s="510"/>
      <c r="H15" s="464"/>
      <c r="I15" s="464"/>
      <c r="J15" s="464"/>
      <c r="K15" s="464"/>
      <c r="L15" s="476"/>
    </row>
    <row r="16" spans="1:12" ht="38.25" x14ac:dyDescent="0.2">
      <c r="A16" s="472">
        <v>2</v>
      </c>
      <c r="B16" s="473" t="s">
        <v>301</v>
      </c>
      <c r="C16" s="472" t="s">
        <v>122</v>
      </c>
      <c r="D16" s="506"/>
      <c r="E16" s="662" t="s">
        <v>229</v>
      </c>
      <c r="F16" s="477">
        <v>3.5049999999999999</v>
      </c>
      <c r="G16" s="510"/>
    </row>
    <row r="17" spans="1:8" ht="38.25" x14ac:dyDescent="0.2">
      <c r="A17" s="472">
        <v>3</v>
      </c>
      <c r="B17" s="479" t="s">
        <v>51</v>
      </c>
      <c r="C17" s="472" t="s">
        <v>123</v>
      </c>
      <c r="D17" s="506"/>
      <c r="E17" s="662" t="s">
        <v>229</v>
      </c>
      <c r="F17" s="477">
        <v>3.5049999999999999</v>
      </c>
      <c r="G17" s="510"/>
    </row>
    <row r="18" spans="1:8" ht="38.25" x14ac:dyDescent="0.2">
      <c r="A18" s="472">
        <v>4</v>
      </c>
      <c r="B18" s="480" t="s">
        <v>99</v>
      </c>
      <c r="C18" s="472" t="s">
        <v>124</v>
      </c>
      <c r="D18" s="506"/>
      <c r="E18" s="662" t="s">
        <v>229</v>
      </c>
      <c r="F18" s="477">
        <v>3.5049999999999999</v>
      </c>
      <c r="G18" s="510"/>
    </row>
    <row r="19" spans="1:8" ht="19.5" customHeight="1" x14ac:dyDescent="0.2">
      <c r="A19" s="472"/>
      <c r="B19" s="478" t="s">
        <v>63</v>
      </c>
      <c r="C19" s="472"/>
      <c r="D19" s="508"/>
      <c r="E19" s="481"/>
      <c r="F19" s="471"/>
      <c r="G19" s="507"/>
    </row>
    <row r="20" spans="1:8" ht="19.5" customHeight="1" x14ac:dyDescent="0.2">
      <c r="A20" s="472"/>
      <c r="B20" s="685" t="s">
        <v>202</v>
      </c>
      <c r="C20" s="472" t="s">
        <v>308</v>
      </c>
      <c r="D20" s="506"/>
      <c r="E20" s="661"/>
      <c r="F20" s="471"/>
      <c r="G20" s="482"/>
    </row>
    <row r="21" spans="1:8" s="486" customFormat="1" ht="19.5" customHeight="1" x14ac:dyDescent="0.2">
      <c r="A21" s="483"/>
      <c r="B21" s="710" t="s">
        <v>226</v>
      </c>
      <c r="C21" s="710"/>
      <c r="D21" s="509"/>
      <c r="E21" s="484"/>
      <c r="F21" s="485"/>
      <c r="G21" s="562"/>
    </row>
    <row r="22" spans="1:8" s="47" customFormat="1" x14ac:dyDescent="0.2">
      <c r="D22" s="49"/>
      <c r="E22" s="457"/>
      <c r="G22" s="54"/>
      <c r="H22" s="290"/>
    </row>
    <row r="23" spans="1:8" s="567" customFormat="1" ht="16.5" x14ac:dyDescent="0.2">
      <c r="A23" s="563"/>
      <c r="B23" s="707" t="s">
        <v>57</v>
      </c>
      <c r="C23" s="707"/>
      <c r="D23" s="564"/>
      <c r="E23" s="565"/>
      <c r="F23" s="565"/>
      <c r="G23" s="566"/>
    </row>
    <row r="24" spans="1:8" s="567" customFormat="1" ht="16.5" x14ac:dyDescent="0.2">
      <c r="A24" s="563"/>
      <c r="B24" s="707" t="s">
        <v>1</v>
      </c>
      <c r="C24" s="707"/>
      <c r="D24" s="564"/>
      <c r="E24" s="565"/>
      <c r="F24" s="565"/>
      <c r="G24" s="566"/>
    </row>
    <row r="25" spans="1:8" s="567" customFormat="1" ht="16.5" x14ac:dyDescent="0.2">
      <c r="A25" s="563"/>
      <c r="B25" s="707" t="s">
        <v>58</v>
      </c>
      <c r="C25" s="707"/>
      <c r="D25" s="564"/>
      <c r="E25" s="565"/>
      <c r="F25" s="565"/>
      <c r="G25" s="566"/>
    </row>
    <row r="26" spans="1:8" s="490" customFormat="1" x14ac:dyDescent="0.2">
      <c r="A26" s="466"/>
      <c r="B26" s="487"/>
      <c r="C26" s="488"/>
      <c r="D26" s="489"/>
      <c r="E26" s="465"/>
    </row>
    <row r="27" spans="1:8" s="103" customFormat="1" x14ac:dyDescent="0.2">
      <c r="A27" s="466"/>
      <c r="B27" s="420" t="s">
        <v>228</v>
      </c>
      <c r="C27" s="466"/>
      <c r="D27" s="504"/>
      <c r="E27" s="491"/>
      <c r="G27" s="505"/>
    </row>
    <row r="28" spans="1:8" s="493" customFormat="1" x14ac:dyDescent="0.2">
      <c r="A28" s="466"/>
      <c r="B28" s="112"/>
      <c r="C28" s="466"/>
      <c r="D28" s="112"/>
      <c r="E28" s="492"/>
      <c r="F28" s="486"/>
    </row>
    <row r="29" spans="1:8" s="466" customFormat="1" x14ac:dyDescent="0.2">
      <c r="A29" s="103"/>
      <c r="B29" s="461"/>
      <c r="C29" s="103"/>
      <c r="D29" s="461"/>
      <c r="E29" s="494"/>
    </row>
    <row r="30" spans="1:8" s="466" customFormat="1" x14ac:dyDescent="0.2">
      <c r="A30" s="103"/>
      <c r="B30" s="495"/>
      <c r="C30" s="495"/>
      <c r="D30" s="496"/>
      <c r="E30" s="497"/>
    </row>
    <row r="31" spans="1:8" s="466" customFormat="1" x14ac:dyDescent="0.2">
      <c r="A31" s="103"/>
      <c r="B31" s="495"/>
      <c r="C31" s="495"/>
      <c r="D31" s="498"/>
      <c r="E31" s="497"/>
    </row>
    <row r="32" spans="1:8" s="466" customFormat="1" x14ac:dyDescent="0.2">
      <c r="A32" s="103"/>
      <c r="B32" s="495"/>
      <c r="C32" s="495"/>
      <c r="D32" s="498"/>
      <c r="E32" s="499"/>
    </row>
    <row r="33" spans="1:5" s="466" customFormat="1" x14ac:dyDescent="0.2">
      <c r="A33" s="103"/>
      <c r="B33" s="495"/>
      <c r="C33" s="495"/>
      <c r="D33" s="498"/>
      <c r="E33" s="497"/>
    </row>
    <row r="34" spans="1:5" x14ac:dyDescent="0.2">
      <c r="A34" s="466"/>
      <c r="B34" s="487"/>
      <c r="C34" s="488"/>
      <c r="D34" s="489"/>
      <c r="E34" s="465"/>
    </row>
    <row r="35" spans="1:5" x14ac:dyDescent="0.2">
      <c r="A35" s="466"/>
      <c r="B35" s="487"/>
      <c r="C35" s="488"/>
      <c r="D35" s="489"/>
      <c r="E35" s="465"/>
    </row>
    <row r="36" spans="1:5" x14ac:dyDescent="0.2">
      <c r="A36" s="466"/>
      <c r="B36" s="466"/>
      <c r="C36" s="500"/>
      <c r="D36" s="501"/>
      <c r="E36" s="465"/>
    </row>
    <row r="37" spans="1:5" x14ac:dyDescent="0.2">
      <c r="A37" s="502"/>
      <c r="D37" s="503"/>
    </row>
  </sheetData>
  <mergeCells count="13">
    <mergeCell ref="A8:G8"/>
    <mergeCell ref="A10:G10"/>
    <mergeCell ref="A9:G9"/>
    <mergeCell ref="B23:C23"/>
    <mergeCell ref="B24:C24"/>
    <mergeCell ref="D12:D13"/>
    <mergeCell ref="E12:F12"/>
    <mergeCell ref="G12:G13"/>
    <mergeCell ref="B25:C25"/>
    <mergeCell ref="A12:A13"/>
    <mergeCell ref="B12:B13"/>
    <mergeCell ref="C12:C13"/>
    <mergeCell ref="B21:C2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2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0"/>
  <sheetViews>
    <sheetView tabSelected="1" view="pageBreakPreview" topLeftCell="A75" zoomScale="115" zoomScaleNormal="100" zoomScaleSheetLayoutView="115" workbookViewId="0">
      <selection activeCell="D94" sqref="D94"/>
    </sheetView>
  </sheetViews>
  <sheetFormatPr defaultColWidth="9.140625" defaultRowHeight="15.75" x14ac:dyDescent="0.2"/>
  <cols>
    <col min="1" max="1" width="3.85546875" style="47" customWidth="1"/>
    <col min="2" max="2" width="34.28515625" style="47" customWidth="1"/>
    <col min="3" max="3" width="12" style="51" customWidth="1"/>
    <col min="4" max="4" width="12" style="49" bestFit="1" customWidth="1"/>
    <col min="5" max="5" width="32.7109375" style="47" customWidth="1"/>
    <col min="6" max="6" width="7.28515625" style="50" customWidth="1"/>
    <col min="7" max="7" width="27" style="458" customWidth="1"/>
    <col min="8" max="8" width="23.140625" style="54" customWidth="1"/>
    <col min="9" max="9" width="12.28515625" style="47" customWidth="1"/>
    <col min="10" max="16384" width="9.140625" style="47"/>
  </cols>
  <sheetData>
    <row r="1" spans="1:8" hidden="1" x14ac:dyDescent="0.2">
      <c r="C1" s="48"/>
      <c r="G1" s="511" t="s">
        <v>19</v>
      </c>
      <c r="H1" s="117"/>
    </row>
    <row r="2" spans="1:8" hidden="1" x14ac:dyDescent="0.2">
      <c r="C2" s="48"/>
      <c r="G2" s="511" t="s">
        <v>52</v>
      </c>
      <c r="H2" s="118"/>
    </row>
    <row r="3" spans="1:8" ht="31.5" hidden="1" x14ac:dyDescent="0.2">
      <c r="C3" s="48"/>
      <c r="G3" s="512" t="s">
        <v>60</v>
      </c>
      <c r="H3" s="118"/>
    </row>
    <row r="4" spans="1:8" s="122" customFormat="1" ht="6.75" customHeight="1" x14ac:dyDescent="0.2">
      <c r="A4" s="119"/>
      <c r="B4" s="119"/>
      <c r="C4" s="120"/>
      <c r="D4" s="119"/>
      <c r="E4" s="119"/>
      <c r="F4" s="119"/>
      <c r="G4" s="119"/>
      <c r="H4" s="121"/>
    </row>
    <row r="5" spans="1:8" ht="17.25" hidden="1" customHeight="1" x14ac:dyDescent="0.2">
      <c r="D5" s="52"/>
      <c r="F5" s="53"/>
      <c r="G5" s="262"/>
    </row>
    <row r="6" spans="1:8" ht="16.5" customHeight="1" x14ac:dyDescent="0.2">
      <c r="A6" s="758" t="s">
        <v>48</v>
      </c>
      <c r="B6" s="758"/>
      <c r="C6" s="758"/>
      <c r="D6" s="758"/>
      <c r="E6" s="758"/>
      <c r="F6" s="758"/>
      <c r="G6" s="758"/>
      <c r="H6" s="758"/>
    </row>
    <row r="7" spans="1:8" ht="16.5" customHeight="1" x14ac:dyDescent="0.2">
      <c r="A7" s="55"/>
      <c r="B7" s="55"/>
      <c r="C7" s="55"/>
      <c r="D7" s="55"/>
      <c r="E7" s="55"/>
      <c r="F7" s="55"/>
      <c r="G7" s="293"/>
      <c r="H7" s="56"/>
    </row>
    <row r="8" spans="1:8" ht="41.25" customHeight="1" x14ac:dyDescent="0.2">
      <c r="A8" s="759" t="str">
        <f>' ССР (нов)'!A9:G9</f>
        <v xml:space="preserve">на разработку проектной документации и рабочей документации на </v>
      </c>
      <c r="B8" s="759"/>
      <c r="C8" s="759"/>
      <c r="D8" s="759"/>
      <c r="E8" s="759"/>
      <c r="F8" s="759"/>
      <c r="G8" s="759"/>
      <c r="H8" s="759"/>
    </row>
    <row r="9" spans="1:8" ht="29.25" customHeight="1" x14ac:dyDescent="0.2">
      <c r="A9" s="759" t="str">
        <f>' ССР (нов)'!A10:G10</f>
        <v xml:space="preserve">по адресу: </v>
      </c>
      <c r="B9" s="759"/>
      <c r="C9" s="759"/>
      <c r="D9" s="759"/>
      <c r="E9" s="759"/>
      <c r="F9" s="759"/>
      <c r="G9" s="759"/>
      <c r="H9" s="759"/>
    </row>
    <row r="10" spans="1:8" ht="19.5" customHeight="1" x14ac:dyDescent="0.2">
      <c r="A10" s="759" t="s">
        <v>61</v>
      </c>
      <c r="B10" s="759"/>
      <c r="C10" s="759"/>
      <c r="D10" s="759"/>
      <c r="E10" s="759"/>
      <c r="F10" s="759"/>
      <c r="G10" s="759"/>
      <c r="H10" s="759"/>
    </row>
    <row r="11" spans="1:8" x14ac:dyDescent="0.2">
      <c r="A11" s="760" t="s">
        <v>89</v>
      </c>
      <c r="B11" s="760"/>
      <c r="C11" s="760"/>
      <c r="D11" s="760"/>
      <c r="E11" s="760"/>
      <c r="F11" s="760"/>
      <c r="G11" s="760"/>
      <c r="H11" s="760"/>
    </row>
    <row r="12" spans="1:8" ht="18" customHeight="1" x14ac:dyDescent="0.2">
      <c r="A12" s="760" t="s">
        <v>90</v>
      </c>
      <c r="B12" s="760"/>
      <c r="C12" s="760"/>
      <c r="D12" s="760"/>
      <c r="E12" s="760"/>
      <c r="F12" s="760"/>
      <c r="G12" s="760"/>
      <c r="H12" s="760"/>
    </row>
    <row r="13" spans="1:8" ht="9.75" customHeight="1" thickBot="1" x14ac:dyDescent="0.25">
      <c r="B13" s="57"/>
      <c r="D13" s="47"/>
    </row>
    <row r="14" spans="1:8" ht="36.75" thickBot="1" x14ac:dyDescent="0.25">
      <c r="A14" s="137" t="s">
        <v>20</v>
      </c>
      <c r="B14" s="761" t="s">
        <v>3</v>
      </c>
      <c r="C14" s="762"/>
      <c r="D14" s="138" t="s">
        <v>9</v>
      </c>
      <c r="E14" s="139" t="s">
        <v>4</v>
      </c>
      <c r="F14" s="140" t="s">
        <v>5</v>
      </c>
      <c r="G14" s="451" t="s">
        <v>0</v>
      </c>
      <c r="H14" s="138" t="s">
        <v>6</v>
      </c>
    </row>
    <row r="15" spans="1:8" ht="18" customHeight="1" thickBot="1" x14ac:dyDescent="0.25">
      <c r="A15" s="58"/>
      <c r="B15" s="755" t="s">
        <v>64</v>
      </c>
      <c r="C15" s="756"/>
      <c r="D15" s="756"/>
      <c r="E15" s="756"/>
      <c r="F15" s="756"/>
      <c r="G15" s="756"/>
      <c r="H15" s="757"/>
    </row>
    <row r="16" spans="1:8" ht="16.5" customHeight="1" thickBot="1" x14ac:dyDescent="0.25">
      <c r="A16" s="152"/>
      <c r="B16" s="150" t="s">
        <v>323</v>
      </c>
      <c r="C16" s="149"/>
      <c r="D16" s="149"/>
      <c r="E16" s="149"/>
      <c r="F16" s="149"/>
      <c r="G16" s="149"/>
      <c r="H16" s="524"/>
    </row>
    <row r="17" spans="1:8" ht="39" customHeight="1" x14ac:dyDescent="0.2">
      <c r="A17" s="731">
        <v>1</v>
      </c>
      <c r="B17" s="72" t="s">
        <v>148</v>
      </c>
      <c r="C17" s="686"/>
      <c r="D17" s="71"/>
      <c r="E17" s="143" t="s">
        <v>141</v>
      </c>
      <c r="F17" s="73"/>
      <c r="G17" s="513"/>
      <c r="H17" s="74"/>
    </row>
    <row r="18" spans="1:8" ht="31.5" x14ac:dyDescent="0.2">
      <c r="A18" s="732"/>
      <c r="B18" s="76" t="s">
        <v>319</v>
      </c>
      <c r="C18" s="123"/>
      <c r="D18" s="75"/>
      <c r="E18" s="76" t="s">
        <v>142</v>
      </c>
      <c r="F18" s="68"/>
      <c r="G18" s="85"/>
      <c r="H18" s="78"/>
    </row>
    <row r="19" spans="1:8" ht="31.5" x14ac:dyDescent="0.2">
      <c r="A19" s="732"/>
      <c r="B19" s="67" t="s">
        <v>118</v>
      </c>
      <c r="C19" s="410"/>
      <c r="D19" s="75"/>
      <c r="E19" s="424" t="s">
        <v>318</v>
      </c>
      <c r="F19" s="68"/>
      <c r="G19" s="144"/>
      <c r="H19" s="525"/>
    </row>
    <row r="20" spans="1:8" ht="31.5" x14ac:dyDescent="0.2">
      <c r="A20" s="732"/>
      <c r="B20" s="690" t="s">
        <v>326</v>
      </c>
      <c r="C20" s="692"/>
      <c r="D20" s="75"/>
      <c r="E20" s="166" t="s">
        <v>327</v>
      </c>
      <c r="F20" s="682"/>
      <c r="G20" s="452"/>
      <c r="H20" s="78" t="e">
        <f>ROUND(D$17*F$17*F$22*C20/C17,2)</f>
        <v>#DIV/0!</v>
      </c>
    </row>
    <row r="21" spans="1:8" ht="30" x14ac:dyDescent="0.2">
      <c r="A21" s="732"/>
      <c r="B21" s="690" t="s">
        <v>325</v>
      </c>
      <c r="C21" s="691">
        <v>9</v>
      </c>
      <c r="D21" s="75"/>
      <c r="E21" s="688" t="s">
        <v>324</v>
      </c>
      <c r="F21" s="689"/>
      <c r="G21" s="452"/>
      <c r="H21" s="78" t="e">
        <f>ROUND(D$17*F$17*F$22*F21*C21/C17,2)</f>
        <v>#DIV/0!</v>
      </c>
    </row>
    <row r="22" spans="1:8" ht="79.5" thickBot="1" x14ac:dyDescent="0.25">
      <c r="A22" s="732"/>
      <c r="B22" s="128" t="s">
        <v>12</v>
      </c>
      <c r="C22" s="410"/>
      <c r="D22" s="75"/>
      <c r="E22" s="683" t="s">
        <v>320</v>
      </c>
      <c r="F22" s="684"/>
      <c r="G22" s="452"/>
      <c r="H22" s="78"/>
    </row>
    <row r="23" spans="1:8" hidden="1" x14ac:dyDescent="0.2">
      <c r="A23" s="159"/>
      <c r="B23" s="155" t="s">
        <v>116</v>
      </c>
      <c r="C23" s="156"/>
      <c r="D23" s="156"/>
      <c r="E23" s="156"/>
      <c r="F23" s="156"/>
      <c r="G23" s="156"/>
      <c r="H23" s="527"/>
    </row>
    <row r="24" spans="1:8" hidden="1" x14ac:dyDescent="0.2">
      <c r="A24" s="733">
        <v>2</v>
      </c>
      <c r="B24" s="157" t="s">
        <v>114</v>
      </c>
      <c r="C24" s="158"/>
      <c r="D24" s="61"/>
      <c r="E24" s="62"/>
      <c r="F24" s="60"/>
      <c r="G24" s="515"/>
      <c r="H24" s="528"/>
    </row>
    <row r="25" spans="1:8" ht="31.5" hidden="1" x14ac:dyDescent="0.2">
      <c r="A25" s="733"/>
      <c r="B25" s="165" t="s">
        <v>144</v>
      </c>
      <c r="C25" s="168"/>
      <c r="D25" s="64">
        <f>C27+C28*C25</f>
        <v>59000</v>
      </c>
      <c r="E25" s="167" t="s">
        <v>111</v>
      </c>
      <c r="F25" s="169">
        <v>0</v>
      </c>
      <c r="G25" s="516" t="str">
        <f>CONCATENATE(D25,"*",F25,"*",F27)</f>
        <v>59000*0*1</v>
      </c>
      <c r="H25" s="170">
        <f>ROUND(D25*F25*F27,2)</f>
        <v>0</v>
      </c>
    </row>
    <row r="26" spans="1:8" hidden="1" x14ac:dyDescent="0.2">
      <c r="A26" s="733"/>
      <c r="B26" s="76" t="s">
        <v>115</v>
      </c>
      <c r="C26" s="171"/>
      <c r="D26" s="75"/>
      <c r="E26" s="145"/>
      <c r="F26" s="68"/>
      <c r="G26" s="144"/>
      <c r="H26" s="525"/>
    </row>
    <row r="27" spans="1:8" hidden="1" x14ac:dyDescent="0.2">
      <c r="A27" s="733"/>
      <c r="B27" s="67" t="s">
        <v>145</v>
      </c>
      <c r="C27" s="172">
        <v>59000</v>
      </c>
      <c r="D27" s="75"/>
      <c r="E27" s="173" t="s">
        <v>114</v>
      </c>
      <c r="F27" s="68">
        <v>1</v>
      </c>
      <c r="G27" s="144"/>
      <c r="H27" s="525"/>
    </row>
    <row r="28" spans="1:8" ht="16.5" hidden="1" thickBot="1" x14ac:dyDescent="0.25">
      <c r="A28" s="734"/>
      <c r="B28" s="151" t="s">
        <v>12</v>
      </c>
      <c r="C28" s="146">
        <v>0</v>
      </c>
      <c r="D28" s="66"/>
      <c r="E28" s="65"/>
      <c r="F28" s="148"/>
      <c r="G28" s="514"/>
      <c r="H28" s="526"/>
    </row>
    <row r="29" spans="1:8" hidden="1" x14ac:dyDescent="0.2">
      <c r="A29" s="160"/>
      <c r="B29" s="161" t="s">
        <v>112</v>
      </c>
      <c r="C29" s="162"/>
      <c r="D29" s="59"/>
      <c r="E29" s="69"/>
      <c r="F29" s="70"/>
      <c r="G29" s="517"/>
      <c r="H29" s="529"/>
    </row>
    <row r="30" spans="1:8" ht="63" hidden="1" x14ac:dyDescent="0.2">
      <c r="A30" s="724">
        <v>3</v>
      </c>
      <c r="B30" s="166" t="s">
        <v>147</v>
      </c>
      <c r="C30" s="174"/>
      <c r="D30" s="64">
        <f>ROUND(C31+C30*C32,2)</f>
        <v>11000</v>
      </c>
      <c r="E30" s="167" t="s">
        <v>111</v>
      </c>
      <c r="F30" s="169">
        <v>0</v>
      </c>
      <c r="G30" s="516" t="str">
        <f>CONCATENATE(D30,"*",F30,"*",F31)</f>
        <v>11000*0*1</v>
      </c>
      <c r="H30" s="170">
        <f>ROUND(D30*F30*F31,2)</f>
        <v>0</v>
      </c>
    </row>
    <row r="31" spans="1:8" hidden="1" x14ac:dyDescent="0.2">
      <c r="A31" s="724"/>
      <c r="B31" s="67" t="s">
        <v>145</v>
      </c>
      <c r="C31" s="172">
        <v>11000</v>
      </c>
      <c r="D31" s="75"/>
      <c r="E31" s="173" t="s">
        <v>112</v>
      </c>
      <c r="F31" s="68">
        <v>1</v>
      </c>
      <c r="G31" s="144" t="s">
        <v>37</v>
      </c>
      <c r="H31" s="525"/>
    </row>
    <row r="32" spans="1:8" ht="16.5" hidden="1" thickBot="1" x14ac:dyDescent="0.25">
      <c r="A32" s="725"/>
      <c r="B32" s="151" t="s">
        <v>12</v>
      </c>
      <c r="C32" s="146">
        <v>0</v>
      </c>
      <c r="D32" s="66"/>
      <c r="E32" s="147"/>
      <c r="F32" s="148"/>
      <c r="G32" s="514"/>
      <c r="H32" s="526"/>
    </row>
    <row r="33" spans="1:9" hidden="1" x14ac:dyDescent="0.2">
      <c r="A33" s="154"/>
      <c r="B33" s="155" t="s">
        <v>117</v>
      </c>
      <c r="C33" s="156"/>
      <c r="D33" s="156"/>
      <c r="E33" s="156"/>
      <c r="F33" s="156"/>
      <c r="G33" s="156"/>
      <c r="H33" s="527"/>
    </row>
    <row r="34" spans="1:9" hidden="1" x14ac:dyDescent="0.2">
      <c r="A34" s="163"/>
      <c r="B34" s="157" t="s">
        <v>114</v>
      </c>
      <c r="C34" s="158"/>
      <c r="D34" s="61"/>
      <c r="E34" s="62"/>
      <c r="F34" s="60"/>
      <c r="G34" s="515"/>
      <c r="H34" s="528"/>
    </row>
    <row r="35" spans="1:9" ht="31.5" hidden="1" x14ac:dyDescent="0.2">
      <c r="A35" s="724">
        <v>4</v>
      </c>
      <c r="B35" s="165" t="s">
        <v>146</v>
      </c>
      <c r="C35" s="168"/>
      <c r="D35" s="64">
        <f>C38+C39*C35</f>
        <v>89000</v>
      </c>
      <c r="E35" s="447" t="s">
        <v>141</v>
      </c>
      <c r="F35" s="448">
        <v>1.2</v>
      </c>
      <c r="G35" s="518" t="str">
        <f>CONCATENATE(D35,"*",F35,"*",F38,"*",F36)</f>
        <v>89000*1,2*0*1</v>
      </c>
      <c r="H35" s="170">
        <f>ROUND(D35*F35*F38*F36,2)</f>
        <v>0</v>
      </c>
    </row>
    <row r="36" spans="1:9" hidden="1" x14ac:dyDescent="0.2">
      <c r="A36" s="724"/>
      <c r="B36" s="424" t="s">
        <v>230</v>
      </c>
      <c r="C36" s="171"/>
      <c r="D36" s="75"/>
      <c r="E36" s="425" t="s">
        <v>111</v>
      </c>
      <c r="F36" s="68">
        <v>1</v>
      </c>
      <c r="G36" s="144"/>
      <c r="H36" s="525"/>
    </row>
    <row r="37" spans="1:9" hidden="1" x14ac:dyDescent="0.2">
      <c r="A37" s="724"/>
      <c r="B37" s="424"/>
      <c r="C37" s="171"/>
      <c r="D37" s="75"/>
      <c r="E37" s="145"/>
      <c r="F37" s="68"/>
      <c r="G37" s="144"/>
      <c r="H37" s="525"/>
    </row>
    <row r="38" spans="1:9" hidden="1" x14ac:dyDescent="0.2">
      <c r="A38" s="724"/>
      <c r="B38" s="425" t="s">
        <v>145</v>
      </c>
      <c r="C38" s="172">
        <v>89000</v>
      </c>
      <c r="D38" s="75"/>
      <c r="E38" s="173" t="s">
        <v>114</v>
      </c>
      <c r="F38" s="68">
        <v>0</v>
      </c>
      <c r="G38" s="144"/>
      <c r="H38" s="525"/>
    </row>
    <row r="39" spans="1:9" ht="16.5" hidden="1" thickBot="1" x14ac:dyDescent="0.25">
      <c r="A39" s="724"/>
      <c r="B39" s="151" t="s">
        <v>12</v>
      </c>
      <c r="C39" s="146">
        <v>0</v>
      </c>
      <c r="D39" s="66"/>
      <c r="E39" s="65"/>
      <c r="F39" s="148"/>
      <c r="G39" s="514"/>
      <c r="H39" s="526"/>
    </row>
    <row r="40" spans="1:9" hidden="1" x14ac:dyDescent="0.2">
      <c r="A40" s="160"/>
      <c r="B40" s="161" t="s">
        <v>112</v>
      </c>
      <c r="C40" s="162"/>
      <c r="D40" s="59"/>
      <c r="E40" s="69"/>
      <c r="F40" s="70"/>
      <c r="G40" s="517"/>
      <c r="H40" s="529"/>
    </row>
    <row r="41" spans="1:9" ht="47.25" hidden="1" x14ac:dyDescent="0.2">
      <c r="A41" s="724">
        <v>5</v>
      </c>
      <c r="B41" s="167" t="s">
        <v>113</v>
      </c>
      <c r="C41" s="174"/>
      <c r="D41" s="64">
        <f>ROUND(C42+C41*C43,2)</f>
        <v>11000</v>
      </c>
      <c r="E41" s="447" t="s">
        <v>141</v>
      </c>
      <c r="F41" s="448">
        <v>1.2</v>
      </c>
      <c r="G41" s="516" t="str">
        <f>CONCATENATE(D41,"*",F41,"*",F42,"*",F43)</f>
        <v>11000*1,2*0*1</v>
      </c>
      <c r="H41" s="170">
        <f>ROUND(D41*F41*F42,2)</f>
        <v>0</v>
      </c>
    </row>
    <row r="42" spans="1:9" ht="31.5" hidden="1" x14ac:dyDescent="0.2">
      <c r="A42" s="724"/>
      <c r="B42" s="425" t="s">
        <v>109</v>
      </c>
      <c r="C42" s="79">
        <v>11000</v>
      </c>
      <c r="D42" s="75"/>
      <c r="E42" s="173" t="s">
        <v>112</v>
      </c>
      <c r="F42" s="68">
        <v>0</v>
      </c>
      <c r="G42" s="519" t="s">
        <v>37</v>
      </c>
      <c r="H42" s="525"/>
    </row>
    <row r="43" spans="1:9" ht="24.75" hidden="1" customHeight="1" thickBot="1" x14ac:dyDescent="0.25">
      <c r="A43" s="725"/>
      <c r="B43" s="151" t="s">
        <v>12</v>
      </c>
      <c r="C43" s="146">
        <v>0</v>
      </c>
      <c r="D43" s="66"/>
      <c r="E43" s="147" t="s">
        <v>111</v>
      </c>
      <c r="F43" s="148">
        <v>1</v>
      </c>
      <c r="G43" s="514"/>
      <c r="H43" s="526"/>
    </row>
    <row r="44" spans="1:9" s="5" customFormat="1" ht="15.75" customHeight="1" x14ac:dyDescent="0.2">
      <c r="A44" s="154"/>
      <c r="B44" s="155" t="s">
        <v>321</v>
      </c>
      <c r="C44" s="155"/>
      <c r="D44" s="155"/>
      <c r="E44" s="416"/>
      <c r="F44" s="416"/>
      <c r="G44" s="416"/>
      <c r="H44" s="530"/>
      <c r="I44" s="406"/>
    </row>
    <row r="45" spans="1:9" s="5" customFormat="1" ht="31.5" x14ac:dyDescent="0.2">
      <c r="A45" s="732">
        <v>6</v>
      </c>
      <c r="B45" s="409" t="s">
        <v>191</v>
      </c>
      <c r="C45" s="415"/>
      <c r="D45" s="75"/>
      <c r="E45" s="408" t="s">
        <v>196</v>
      </c>
      <c r="F45" s="68"/>
      <c r="G45" s="85"/>
      <c r="H45" s="78">
        <f>ROUND(D45*F45,2)</f>
        <v>0</v>
      </c>
      <c r="I45" s="406"/>
    </row>
    <row r="46" spans="1:9" s="5" customFormat="1" x14ac:dyDescent="0.2">
      <c r="A46" s="732"/>
      <c r="B46" s="407" t="s">
        <v>192</v>
      </c>
      <c r="C46" s="407"/>
      <c r="D46" s="75"/>
      <c r="E46" s="408"/>
      <c r="F46" s="68"/>
      <c r="G46" s="144"/>
      <c r="H46" s="78"/>
      <c r="I46" s="406"/>
    </row>
    <row r="47" spans="1:9" s="5" customFormat="1" ht="31.5" x14ac:dyDescent="0.2">
      <c r="A47" s="732"/>
      <c r="B47" s="409" t="s">
        <v>118</v>
      </c>
      <c r="C47" s="410"/>
      <c r="D47" s="75"/>
      <c r="E47" s="408"/>
      <c r="F47" s="68"/>
      <c r="G47" s="144"/>
      <c r="H47" s="78"/>
      <c r="I47" s="406"/>
    </row>
    <row r="48" spans="1:9" s="5" customFormat="1" ht="16.5" thickBot="1" x14ac:dyDescent="0.25">
      <c r="A48" s="754"/>
      <c r="B48" s="411" t="s">
        <v>12</v>
      </c>
      <c r="C48" s="414"/>
      <c r="D48" s="66"/>
      <c r="E48" s="412"/>
      <c r="F48" s="148"/>
      <c r="G48" s="514"/>
      <c r="H48" s="526"/>
      <c r="I48" s="406"/>
    </row>
    <row r="49" spans="1:20" s="5" customFormat="1" ht="47.25" x14ac:dyDescent="0.25">
      <c r="A49" s="727">
        <v>7</v>
      </c>
      <c r="B49" s="404" t="s">
        <v>197</v>
      </c>
      <c r="C49" s="413"/>
      <c r="D49" s="71"/>
      <c r="E49" s="404" t="s">
        <v>111</v>
      </c>
      <c r="F49" s="73"/>
      <c r="G49" s="513"/>
      <c r="H49" s="74">
        <f>ROUND(D49*F51*F49,2)</f>
        <v>0</v>
      </c>
      <c r="I49" s="406"/>
    </row>
    <row r="50" spans="1:20" s="5" customFormat="1" x14ac:dyDescent="0.2">
      <c r="A50" s="727"/>
      <c r="B50" s="403" t="s">
        <v>193</v>
      </c>
      <c r="C50" s="171"/>
      <c r="D50" s="75"/>
      <c r="E50" s="408"/>
      <c r="F50" s="68"/>
      <c r="G50" s="144"/>
      <c r="H50" s="525"/>
      <c r="I50" s="406"/>
    </row>
    <row r="51" spans="1:20" s="5" customFormat="1" ht="31.5" x14ac:dyDescent="0.2">
      <c r="A51" s="727"/>
      <c r="B51" s="405" t="s">
        <v>145</v>
      </c>
      <c r="C51" s="410"/>
      <c r="D51" s="75"/>
      <c r="E51" s="408" t="s">
        <v>196</v>
      </c>
      <c r="F51" s="68"/>
      <c r="G51" s="144"/>
      <c r="H51" s="525"/>
      <c r="I51" s="406"/>
    </row>
    <row r="52" spans="1:20" s="5" customFormat="1" ht="16.5" thickBot="1" x14ac:dyDescent="0.25">
      <c r="A52" s="728"/>
      <c r="B52" s="151" t="s">
        <v>12</v>
      </c>
      <c r="C52" s="414">
        <v>0</v>
      </c>
      <c r="D52" s="66"/>
      <c r="E52" s="147"/>
      <c r="F52" s="148"/>
      <c r="G52" s="514"/>
      <c r="H52" s="526"/>
      <c r="I52" s="406"/>
    </row>
    <row r="53" spans="1:20" s="5" customFormat="1" ht="47.25" x14ac:dyDescent="0.25">
      <c r="A53" s="726">
        <v>8</v>
      </c>
      <c r="B53" s="167" t="s">
        <v>198</v>
      </c>
      <c r="C53" s="413"/>
      <c r="D53" s="71"/>
      <c r="E53" s="425" t="s">
        <v>195</v>
      </c>
      <c r="F53" s="68"/>
      <c r="G53" s="513"/>
      <c r="H53" s="74">
        <f>ROUND(D53*F55*F53,2)</f>
        <v>0</v>
      </c>
      <c r="I53" s="406"/>
    </row>
    <row r="54" spans="1:20" s="5" customFormat="1" x14ac:dyDescent="0.2">
      <c r="A54" s="727"/>
      <c r="B54" s="403" t="s">
        <v>194</v>
      </c>
      <c r="C54" s="171"/>
      <c r="D54" s="75"/>
      <c r="E54" s="405"/>
      <c r="F54" s="68"/>
      <c r="G54" s="144"/>
      <c r="H54" s="525"/>
      <c r="I54" s="406"/>
    </row>
    <row r="55" spans="1:20" s="5" customFormat="1" ht="31.5" x14ac:dyDescent="0.2">
      <c r="A55" s="727"/>
      <c r="B55" s="405" t="s">
        <v>145</v>
      </c>
      <c r="C55" s="410"/>
      <c r="D55" s="75"/>
      <c r="E55" s="408" t="s">
        <v>196</v>
      </c>
      <c r="F55" s="68"/>
      <c r="G55" s="144"/>
      <c r="H55" s="525"/>
      <c r="I55" s="406"/>
    </row>
    <row r="56" spans="1:20" s="5" customFormat="1" ht="16.5" thickBot="1" x14ac:dyDescent="0.25">
      <c r="A56" s="728"/>
      <c r="B56" s="151" t="s">
        <v>12</v>
      </c>
      <c r="C56" s="414">
        <v>0</v>
      </c>
      <c r="D56" s="66"/>
      <c r="E56" s="147"/>
      <c r="F56" s="148"/>
      <c r="G56" s="514"/>
      <c r="H56" s="526"/>
      <c r="I56" s="406"/>
    </row>
    <row r="57" spans="1:20" ht="14.25" customHeight="1" x14ac:dyDescent="0.2">
      <c r="A57" s="154"/>
      <c r="B57" s="155" t="s">
        <v>104</v>
      </c>
      <c r="C57" s="156"/>
      <c r="D57" s="156"/>
      <c r="E57" s="156"/>
      <c r="F57" s="156"/>
      <c r="G57" s="156"/>
      <c r="H57" s="527"/>
    </row>
    <row r="58" spans="1:20" ht="94.5" x14ac:dyDescent="0.2">
      <c r="A58" s="732">
        <v>9</v>
      </c>
      <c r="B58" s="164" t="s">
        <v>105</v>
      </c>
      <c r="C58" s="415">
        <f>C17</f>
        <v>0</v>
      </c>
      <c r="D58" s="75"/>
      <c r="E58" s="67"/>
      <c r="F58" s="68"/>
      <c r="G58" s="520">
        <f>ROUND(D58,2)</f>
        <v>0</v>
      </c>
      <c r="H58" s="170">
        <f>ROUND(D58,2)</f>
        <v>0</v>
      </c>
    </row>
    <row r="59" spans="1:20" ht="31.5" x14ac:dyDescent="0.2">
      <c r="A59" s="732"/>
      <c r="B59" s="67" t="s">
        <v>106</v>
      </c>
      <c r="C59" s="79"/>
      <c r="D59" s="75"/>
      <c r="E59" s="76"/>
      <c r="F59" s="80"/>
      <c r="G59" s="77"/>
      <c r="H59" s="78"/>
    </row>
    <row r="60" spans="1:20" ht="16.5" thickBot="1" x14ac:dyDescent="0.25">
      <c r="A60" s="732"/>
      <c r="B60" s="128" t="s">
        <v>12</v>
      </c>
      <c r="C60" s="79"/>
      <c r="D60" s="75"/>
      <c r="E60" s="76"/>
      <c r="F60" s="80"/>
      <c r="G60" s="77"/>
      <c r="H60" s="525"/>
    </row>
    <row r="61" spans="1:20" ht="16.5" thickBot="1" x14ac:dyDescent="0.25">
      <c r="A61" s="294"/>
      <c r="B61" s="449" t="s">
        <v>233</v>
      </c>
      <c r="C61" s="557"/>
      <c r="D61" s="558"/>
      <c r="E61" s="449"/>
      <c r="F61" s="559"/>
      <c r="G61" s="560"/>
      <c r="H61" s="561"/>
    </row>
    <row r="62" spans="1:20" s="35" customFormat="1" ht="39" customHeight="1" x14ac:dyDescent="0.2">
      <c r="A62" s="729">
        <v>3</v>
      </c>
      <c r="B62" s="166" t="s">
        <v>231</v>
      </c>
      <c r="C62" s="535"/>
      <c r="D62" s="536"/>
      <c r="E62" s="537"/>
      <c r="F62" s="538"/>
      <c r="G62" s="539">
        <f>D62</f>
        <v>0</v>
      </c>
      <c r="H62" s="687">
        <f>D62</f>
        <v>0</v>
      </c>
      <c r="N62" s="540"/>
      <c r="O62" s="541"/>
      <c r="P62" s="422"/>
      <c r="Q62" s="542"/>
      <c r="R62" s="36"/>
      <c r="S62" s="543"/>
      <c r="T62" s="544"/>
    </row>
    <row r="63" spans="1:20" s="35" customFormat="1" ht="30" customHeight="1" x14ac:dyDescent="0.2">
      <c r="A63" s="729"/>
      <c r="B63" s="545" t="s">
        <v>232</v>
      </c>
      <c r="C63" s="546"/>
      <c r="D63" s="547"/>
      <c r="E63" s="537"/>
      <c r="F63" s="538"/>
      <c r="G63" s="548"/>
      <c r="H63" s="549"/>
      <c r="N63" s="540"/>
      <c r="O63" s="541"/>
      <c r="P63" s="422"/>
      <c r="Q63" s="542"/>
      <c r="R63" s="36"/>
      <c r="S63" s="543"/>
      <c r="T63" s="544"/>
    </row>
    <row r="64" spans="1:20" s="35" customFormat="1" ht="17.25" customHeight="1" thickBot="1" x14ac:dyDescent="0.25">
      <c r="A64" s="730"/>
      <c r="B64" s="550" t="s">
        <v>12</v>
      </c>
      <c r="C64" s="551">
        <v>0</v>
      </c>
      <c r="D64" s="552"/>
      <c r="E64" s="553"/>
      <c r="F64" s="554"/>
      <c r="G64" s="555"/>
      <c r="H64" s="556"/>
      <c r="N64" s="540"/>
      <c r="O64" s="541"/>
      <c r="P64" s="422"/>
      <c r="Q64" s="542"/>
      <c r="R64" s="36"/>
      <c r="S64" s="543"/>
      <c r="T64" s="544"/>
    </row>
    <row r="65" spans="1:11" ht="18.75" customHeight="1" thickBot="1" x14ac:dyDescent="0.25">
      <c r="A65" s="153"/>
      <c r="B65" s="749" t="s">
        <v>53</v>
      </c>
      <c r="C65" s="750"/>
      <c r="D65" s="750"/>
      <c r="E65" s="750"/>
      <c r="F65" s="750"/>
      <c r="G65" s="750"/>
      <c r="H65" s="176"/>
    </row>
    <row r="66" spans="1:11" ht="43.5" customHeight="1" thickBot="1" x14ac:dyDescent="0.25">
      <c r="A66" s="81"/>
      <c r="B66" s="748" t="s">
        <v>65</v>
      </c>
      <c r="C66" s="748"/>
      <c r="D66" s="748"/>
      <c r="E66" s="124" t="s">
        <v>143</v>
      </c>
      <c r="F66" s="82"/>
      <c r="G66" s="450"/>
      <c r="H66" s="83"/>
    </row>
    <row r="67" spans="1:11" ht="16.5" thickBot="1" x14ac:dyDescent="0.25">
      <c r="A67" s="751" t="s">
        <v>13</v>
      </c>
      <c r="B67" s="752"/>
      <c r="C67" s="752"/>
      <c r="D67" s="752"/>
      <c r="E67" s="752"/>
      <c r="F67" s="752"/>
      <c r="G67" s="752"/>
      <c r="H67" s="753"/>
    </row>
    <row r="68" spans="1:11" x14ac:dyDescent="0.2">
      <c r="A68" s="741" t="s">
        <v>2</v>
      </c>
      <c r="B68" s="742"/>
      <c r="C68" s="742"/>
      <c r="D68" s="742"/>
      <c r="E68" s="742"/>
      <c r="F68" s="742"/>
      <c r="G68" s="742"/>
      <c r="H68" s="743"/>
    </row>
    <row r="69" spans="1:11" ht="16.5" thickBot="1" x14ac:dyDescent="0.25">
      <c r="A69" s="738" t="s">
        <v>86</v>
      </c>
      <c r="B69" s="739"/>
      <c r="C69" s="739"/>
      <c r="D69" s="739"/>
      <c r="E69" s="739"/>
      <c r="F69" s="739"/>
      <c r="G69" s="739"/>
      <c r="H69" s="740"/>
    </row>
    <row r="70" spans="1:11" s="35" customFormat="1" ht="15" x14ac:dyDescent="0.2">
      <c r="A70" s="204"/>
      <c r="B70" s="205" t="s">
        <v>157</v>
      </c>
      <c r="C70" s="206" t="s">
        <v>158</v>
      </c>
      <c r="D70" s="207">
        <f>C79</f>
        <v>0</v>
      </c>
      <c r="E70" s="208"/>
      <c r="F70" s="208"/>
      <c r="G70" s="521" t="s">
        <v>14</v>
      </c>
      <c r="H70" s="531"/>
    </row>
    <row r="71" spans="1:11" ht="60" x14ac:dyDescent="0.2">
      <c r="A71" s="744">
        <v>1</v>
      </c>
      <c r="B71" s="203" t="s">
        <v>149</v>
      </c>
      <c r="C71" s="203"/>
      <c r="D71" s="84"/>
      <c r="E71" s="126"/>
      <c r="F71" s="127"/>
      <c r="G71" s="85">
        <f>ROUND(D71,2)</f>
        <v>0</v>
      </c>
      <c r="H71" s="86">
        <f>ROUND(G71,2)</f>
        <v>0</v>
      </c>
    </row>
    <row r="72" spans="1:11" ht="14.25" customHeight="1" x14ac:dyDescent="0.2">
      <c r="A72" s="744"/>
      <c r="B72" s="128" t="s">
        <v>7</v>
      </c>
      <c r="C72" s="129"/>
      <c r="D72" s="84"/>
      <c r="E72" s="126"/>
      <c r="F72" s="127"/>
      <c r="G72" s="452"/>
      <c r="H72" s="86"/>
    </row>
    <row r="73" spans="1:11" ht="16.5" thickBot="1" x14ac:dyDescent="0.25">
      <c r="A73" s="744"/>
      <c r="B73" s="151" t="s">
        <v>8</v>
      </c>
      <c r="C73" s="177"/>
      <c r="D73" s="178"/>
      <c r="E73" s="179"/>
      <c r="F73" s="180"/>
      <c r="G73" s="181"/>
      <c r="H73" s="182"/>
    </row>
    <row r="74" spans="1:11" ht="21.75" customHeight="1" thickBot="1" x14ac:dyDescent="0.25">
      <c r="A74" s="87"/>
      <c r="B74" s="88" t="s">
        <v>18</v>
      </c>
      <c r="C74" s="130"/>
      <c r="D74" s="89"/>
      <c r="E74" s="131"/>
      <c r="F74" s="90"/>
      <c r="G74" s="82"/>
      <c r="H74" s="83">
        <f>H71</f>
        <v>0</v>
      </c>
    </row>
    <row r="75" spans="1:11" ht="22.5" customHeight="1" thickBot="1" x14ac:dyDescent="0.25">
      <c r="A75" s="745" t="s">
        <v>10</v>
      </c>
      <c r="B75" s="746"/>
      <c r="C75" s="746"/>
      <c r="D75" s="746"/>
      <c r="E75" s="746"/>
      <c r="F75" s="746"/>
      <c r="G75" s="746"/>
      <c r="H75" s="747"/>
    </row>
    <row r="76" spans="1:11" s="35" customFormat="1" ht="61.5" customHeight="1" thickBot="1" x14ac:dyDescent="0.25">
      <c r="A76" s="735" t="s">
        <v>234</v>
      </c>
      <c r="B76" s="736"/>
      <c r="C76" s="736"/>
      <c r="D76" s="736"/>
      <c r="E76" s="736"/>
      <c r="F76" s="736"/>
      <c r="G76" s="736"/>
      <c r="H76" s="737"/>
      <c r="I76" s="183" t="s">
        <v>151</v>
      </c>
      <c r="J76" s="198"/>
    </row>
    <row r="77" spans="1:11" s="31" customFormat="1" ht="16.5" thickTop="1" x14ac:dyDescent="0.2">
      <c r="A77" s="91"/>
      <c r="B77" s="189" t="s">
        <v>47</v>
      </c>
      <c r="C77" s="190">
        <f>C17</f>
        <v>0</v>
      </c>
      <c r="D77" s="191" t="s">
        <v>15</v>
      </c>
      <c r="E77" s="192"/>
      <c r="F77" s="192"/>
      <c r="G77" s="192"/>
      <c r="H77" s="532"/>
      <c r="I77" s="184">
        <v>0</v>
      </c>
      <c r="J77" s="199" t="s">
        <v>152</v>
      </c>
    </row>
    <row r="78" spans="1:11" s="31" customFormat="1" ht="18" thickBot="1" x14ac:dyDescent="0.25">
      <c r="A78" s="92"/>
      <c r="B78" s="193" t="s">
        <v>155</v>
      </c>
      <c r="C78" s="194">
        <f>SUM(C77*10)</f>
        <v>0</v>
      </c>
      <c r="D78" s="195" t="s">
        <v>156</v>
      </c>
      <c r="E78" s="196"/>
      <c r="F78" s="196"/>
      <c r="G78" s="196"/>
      <c r="H78" s="533"/>
      <c r="I78" s="185">
        <v>0</v>
      </c>
      <c r="J78" s="199" t="s">
        <v>153</v>
      </c>
    </row>
    <row r="79" spans="1:11" s="31" customFormat="1" ht="18.75" thickTop="1" thickBot="1" x14ac:dyDescent="0.25">
      <c r="A79" s="93"/>
      <c r="B79" s="209" t="s">
        <v>155</v>
      </c>
      <c r="C79" s="210">
        <f>C78/10000</f>
        <v>0</v>
      </c>
      <c r="D79" s="211" t="s">
        <v>16</v>
      </c>
      <c r="E79" s="212"/>
      <c r="F79" s="212"/>
      <c r="G79" s="212"/>
      <c r="H79" s="534"/>
      <c r="I79" s="186">
        <f>ROUNDDOWN(I78/5,0)</f>
        <v>0</v>
      </c>
      <c r="J79" s="188" t="s">
        <v>154</v>
      </c>
      <c r="K79" s="30"/>
    </row>
    <row r="80" spans="1:11" s="31" customFormat="1" ht="69" hidden="1" customHeight="1" thickBot="1" x14ac:dyDescent="0.25">
      <c r="A80" s="187"/>
      <c r="B80" s="717" t="str">
        <f>CONCATENATE("Исходные данные:   Площадь обследуемой территории -  ",C79," га.  Количество деревьев - ",I77," шт.  Количество кустарников - ",I78," шт.")</f>
        <v>Исходные данные:   Площадь обследуемой территории -  0 га.  Количество деревьев - 0 шт.  Количество кустарников - 0 шт.</v>
      </c>
      <c r="C80" s="718"/>
      <c r="D80" s="719"/>
      <c r="E80" s="197"/>
      <c r="F80" s="720" t="str">
        <f>CONCATENATE("Приведение численности кустарников к условным деревьям ",I78,":5=",I79," шт.(условных деревьев). Всего деревьев ",I77,"+",I79,"=",I80," шт. На 1га приходится условных деревьев: ",I80,":",C79,"=",I81,".")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0:0=.</v>
      </c>
      <c r="G80" s="721"/>
      <c r="H80" s="722"/>
      <c r="I80" s="188">
        <f>I77+I79</f>
        <v>0</v>
      </c>
      <c r="J80" s="188" t="s">
        <v>150</v>
      </c>
    </row>
    <row r="81" spans="1:15" x14ac:dyDescent="0.2">
      <c r="A81" s="132"/>
      <c r="B81" s="723" t="s">
        <v>67</v>
      </c>
      <c r="C81" s="723"/>
      <c r="D81" s="723"/>
      <c r="E81" s="94"/>
      <c r="F81" s="95"/>
      <c r="G81" s="522" t="s">
        <v>14</v>
      </c>
      <c r="H81" s="96"/>
    </row>
    <row r="82" spans="1:15" s="102" customFormat="1" ht="53.25" customHeight="1" x14ac:dyDescent="0.2">
      <c r="A82" s="97">
        <v>1</v>
      </c>
      <c r="B82" s="200" t="s">
        <v>235</v>
      </c>
      <c r="C82" s="133"/>
      <c r="D82" s="98"/>
      <c r="E82" s="679" t="s">
        <v>314</v>
      </c>
      <c r="F82" s="99"/>
      <c r="G82" s="100" t="str">
        <f>CONCATENATE(D82,"*",F82)</f>
        <v>*</v>
      </c>
      <c r="H82" s="101">
        <f>ROUND(D82*F82,2)</f>
        <v>0</v>
      </c>
    </row>
    <row r="83" spans="1:15" s="102" customFormat="1" ht="65.25" customHeight="1" x14ac:dyDescent="0.2">
      <c r="A83" s="97">
        <v>2</v>
      </c>
      <c r="B83" s="200" t="s">
        <v>236</v>
      </c>
      <c r="C83" s="133"/>
      <c r="D83" s="98"/>
      <c r="E83" s="679" t="s">
        <v>314</v>
      </c>
      <c r="F83" s="99"/>
      <c r="G83" s="100" t="str">
        <f t="shared" ref="G83:G86" si="0">CONCATENATE(D83,"*",F83)</f>
        <v>*</v>
      </c>
      <c r="H83" s="101">
        <f>ROUND(D83*F83,2)</f>
        <v>0</v>
      </c>
    </row>
    <row r="84" spans="1:15" s="103" customFormat="1" ht="57.75" x14ac:dyDescent="0.2">
      <c r="A84" s="97">
        <v>3</v>
      </c>
      <c r="B84" s="200" t="s">
        <v>237</v>
      </c>
      <c r="C84" s="133"/>
      <c r="D84" s="98"/>
      <c r="E84" s="679" t="s">
        <v>314</v>
      </c>
      <c r="F84" s="99"/>
      <c r="G84" s="100" t="str">
        <f t="shared" si="0"/>
        <v>*</v>
      </c>
      <c r="H84" s="101">
        <f>ROUND(D84*F84,2)</f>
        <v>0</v>
      </c>
    </row>
    <row r="85" spans="1:15" s="103" customFormat="1" ht="29.25" x14ac:dyDescent="0.2">
      <c r="A85" s="97">
        <v>4</v>
      </c>
      <c r="B85" s="200" t="s">
        <v>238</v>
      </c>
      <c r="C85" s="133"/>
      <c r="D85" s="98"/>
      <c r="E85" s="679" t="s">
        <v>314</v>
      </c>
      <c r="F85" s="99"/>
      <c r="G85" s="100" t="str">
        <f t="shared" si="0"/>
        <v>*</v>
      </c>
      <c r="H85" s="101">
        <f>ROUND(D85*F85,2)</f>
        <v>0</v>
      </c>
    </row>
    <row r="86" spans="1:15" s="103" customFormat="1" ht="36.75" customHeight="1" thickBot="1" x14ac:dyDescent="0.25">
      <c r="A86" s="104">
        <v>5</v>
      </c>
      <c r="B86" s="201" t="s">
        <v>239</v>
      </c>
      <c r="C86" s="134"/>
      <c r="D86" s="105"/>
      <c r="E86" s="679" t="s">
        <v>314</v>
      </c>
      <c r="F86" s="99"/>
      <c r="G86" s="100"/>
      <c r="H86" s="101">
        <f>ROUND(D86*F86,2)</f>
        <v>0</v>
      </c>
    </row>
    <row r="87" spans="1:15" s="135" customFormat="1" ht="24.75" customHeight="1" thickBot="1" x14ac:dyDescent="0.25">
      <c r="A87" s="106"/>
      <c r="B87" s="714" t="s">
        <v>11</v>
      </c>
      <c r="C87" s="715"/>
      <c r="D87" s="715"/>
      <c r="E87" s="715"/>
      <c r="F87" s="715"/>
      <c r="G87" s="716"/>
      <c r="H87" s="107">
        <f>ROUND(H82+H83+H84+H85+H86,2)</f>
        <v>0</v>
      </c>
    </row>
    <row r="88" spans="1:15" s="112" customFormat="1" ht="24.75" customHeight="1" thickBot="1" x14ac:dyDescent="0.25">
      <c r="A88" s="108"/>
      <c r="B88" s="109" t="s">
        <v>54</v>
      </c>
      <c r="C88" s="110"/>
      <c r="D88" s="111"/>
      <c r="E88" s="111"/>
      <c r="F88" s="111"/>
      <c r="G88" s="523"/>
      <c r="H88" s="83">
        <f>ROUND(H66+H74+H87,2)</f>
        <v>0</v>
      </c>
    </row>
    <row r="89" spans="1:15" s="427" customFormat="1" ht="24.75" customHeight="1" thickBot="1" x14ac:dyDescent="0.25">
      <c r="A89" s="426"/>
      <c r="B89" s="767" t="s">
        <v>202</v>
      </c>
      <c r="C89" s="768"/>
      <c r="D89" s="768"/>
      <c r="E89" s="768"/>
      <c r="F89" s="768"/>
      <c r="G89" s="768"/>
      <c r="H89" s="769"/>
    </row>
    <row r="90" spans="1:15" s="30" customFormat="1" ht="37.15" customHeight="1" thickBot="1" x14ac:dyDescent="0.25">
      <c r="A90" s="428"/>
      <c r="B90" s="770" t="s">
        <v>215</v>
      </c>
      <c r="C90" s="771"/>
      <c r="D90" s="771"/>
      <c r="E90" s="771"/>
      <c r="F90" s="771"/>
      <c r="G90" s="771"/>
      <c r="H90" s="772"/>
      <c r="I90" s="429"/>
      <c r="J90" s="429"/>
      <c r="K90" s="429"/>
      <c r="L90" s="429"/>
      <c r="M90" s="429"/>
      <c r="N90" s="429"/>
      <c r="O90" s="429"/>
    </row>
    <row r="91" spans="1:15" s="35" customFormat="1" ht="63.75" hidden="1" customHeight="1" thickBot="1" x14ac:dyDescent="0.25">
      <c r="A91" s="430">
        <v>1</v>
      </c>
      <c r="B91" s="763" t="s">
        <v>203</v>
      </c>
      <c r="C91" s="764"/>
      <c r="D91" s="431">
        <v>5036.72</v>
      </c>
      <c r="E91" s="432" t="s">
        <v>204</v>
      </c>
      <c r="F91" s="433">
        <v>0</v>
      </c>
      <c r="G91" s="434" t="str">
        <f t="shared" ref="G91:G96" si="1">CONCATENATE(D91,"*",F91)</f>
        <v>5036,72*0</v>
      </c>
      <c r="H91" s="435">
        <f t="shared" ref="H91:H96" si="2">ROUND(F91*D91,2)</f>
        <v>0</v>
      </c>
      <c r="I91" s="423"/>
      <c r="J91" s="423"/>
      <c r="K91" s="436"/>
    </row>
    <row r="92" spans="1:15" s="35" customFormat="1" ht="52.5" customHeight="1" thickBot="1" x14ac:dyDescent="0.25">
      <c r="A92" s="430"/>
      <c r="B92" s="763" t="s">
        <v>205</v>
      </c>
      <c r="C92" s="764"/>
      <c r="D92" s="431"/>
      <c r="E92" s="432" t="s">
        <v>206</v>
      </c>
      <c r="F92" s="433">
        <v>1</v>
      </c>
      <c r="G92" s="434"/>
      <c r="H92" s="435"/>
      <c r="I92" s="423"/>
      <c r="J92" s="423"/>
      <c r="K92" s="436"/>
    </row>
    <row r="93" spans="1:15" s="35" customFormat="1" ht="66" customHeight="1" thickBot="1" x14ac:dyDescent="0.25">
      <c r="A93" s="430"/>
      <c r="B93" s="763" t="s">
        <v>322</v>
      </c>
      <c r="C93" s="764"/>
      <c r="D93" s="431"/>
      <c r="E93" s="432" t="s">
        <v>207</v>
      </c>
      <c r="F93" s="433">
        <v>1</v>
      </c>
      <c r="G93" s="434"/>
      <c r="H93" s="435"/>
      <c r="I93" s="423"/>
      <c r="J93" s="423"/>
      <c r="K93" s="436"/>
    </row>
    <row r="94" spans="1:15" s="35" customFormat="1" ht="64.5" customHeight="1" thickBot="1" x14ac:dyDescent="0.25">
      <c r="A94" s="430"/>
      <c r="B94" s="763" t="s">
        <v>208</v>
      </c>
      <c r="C94" s="764"/>
      <c r="D94" s="431"/>
      <c r="E94" s="432" t="s">
        <v>209</v>
      </c>
      <c r="F94" s="433">
        <v>1</v>
      </c>
      <c r="G94" s="434"/>
      <c r="H94" s="435"/>
      <c r="I94" s="423"/>
      <c r="J94" s="423"/>
      <c r="K94" s="436"/>
    </row>
    <row r="95" spans="1:15" s="35" customFormat="1" ht="61.5" hidden="1" customHeight="1" thickBot="1" x14ac:dyDescent="0.25">
      <c r="A95" s="430"/>
      <c r="B95" s="765" t="s">
        <v>210</v>
      </c>
      <c r="C95" s="766"/>
      <c r="D95" s="437">
        <v>8154.7</v>
      </c>
      <c r="E95" s="438" t="s">
        <v>211</v>
      </c>
      <c r="F95" s="439">
        <v>0</v>
      </c>
      <c r="G95" s="434" t="str">
        <f t="shared" si="1"/>
        <v>8154,7*0</v>
      </c>
      <c r="H95" s="435">
        <f t="shared" si="2"/>
        <v>0</v>
      </c>
      <c r="I95" s="423"/>
      <c r="J95" s="423"/>
      <c r="K95" s="436"/>
    </row>
    <row r="96" spans="1:15" s="35" customFormat="1" ht="48.75" hidden="1" customHeight="1" thickBot="1" x14ac:dyDescent="0.25">
      <c r="A96" s="430"/>
      <c r="B96" s="763" t="s">
        <v>212</v>
      </c>
      <c r="C96" s="764"/>
      <c r="D96" s="431">
        <v>8154.7</v>
      </c>
      <c r="E96" s="432" t="s">
        <v>213</v>
      </c>
      <c r="F96" s="433">
        <v>0</v>
      </c>
      <c r="G96" s="434" t="str">
        <f t="shared" si="1"/>
        <v>8154,7*0</v>
      </c>
      <c r="H96" s="435">
        <f t="shared" si="2"/>
        <v>0</v>
      </c>
      <c r="I96" s="423"/>
      <c r="J96" s="423"/>
      <c r="K96" s="436"/>
    </row>
    <row r="97" spans="1:11" s="35" customFormat="1" ht="22.5" customHeight="1" thickBot="1" x14ac:dyDescent="0.25">
      <c r="A97" s="440"/>
      <c r="B97" s="441" t="s">
        <v>214</v>
      </c>
      <c r="C97" s="442"/>
      <c r="D97" s="443"/>
      <c r="E97" s="444"/>
      <c r="F97" s="433"/>
      <c r="G97" s="445"/>
      <c r="H97" s="421"/>
      <c r="I97" s="423"/>
      <c r="J97" s="423"/>
      <c r="K97" s="436"/>
    </row>
    <row r="98" spans="1:11" s="112" customFormat="1" x14ac:dyDescent="0.2">
      <c r="A98" s="136"/>
      <c r="B98" s="113"/>
      <c r="C98" s="114"/>
      <c r="D98" s="113"/>
      <c r="E98" s="115"/>
      <c r="F98" s="116"/>
      <c r="G98" s="457"/>
      <c r="H98" s="117"/>
    </row>
    <row r="99" spans="1:11" s="112" customFormat="1" x14ac:dyDescent="0.2">
      <c r="A99" s="47"/>
      <c r="B99" s="47"/>
      <c r="C99" s="51"/>
      <c r="D99" s="49"/>
      <c r="E99" s="47"/>
      <c r="F99" s="50"/>
      <c r="G99" s="458"/>
      <c r="H99" s="54"/>
    </row>
    <row r="100" spans="1:11" x14ac:dyDescent="0.2">
      <c r="H100" s="54">
        <f>H65+H74+H87</f>
        <v>0</v>
      </c>
    </row>
  </sheetData>
  <mergeCells count="38">
    <mergeCell ref="B94:C94"/>
    <mergeCell ref="B95:C95"/>
    <mergeCell ref="B96:C96"/>
    <mergeCell ref="B89:H89"/>
    <mergeCell ref="B90:H90"/>
    <mergeCell ref="B91:C91"/>
    <mergeCell ref="B92:C92"/>
    <mergeCell ref="B93:C93"/>
    <mergeCell ref="B15:H15"/>
    <mergeCell ref="A6:H6"/>
    <mergeCell ref="A8:H8"/>
    <mergeCell ref="A11:H11"/>
    <mergeCell ref="A12:H12"/>
    <mergeCell ref="B14:C14"/>
    <mergeCell ref="A9:H9"/>
    <mergeCell ref="A10:H10"/>
    <mergeCell ref="A17:A22"/>
    <mergeCell ref="A24:A28"/>
    <mergeCell ref="A76:H76"/>
    <mergeCell ref="A69:H69"/>
    <mergeCell ref="A68:H68"/>
    <mergeCell ref="A71:A73"/>
    <mergeCell ref="A75:H75"/>
    <mergeCell ref="A35:A39"/>
    <mergeCell ref="B66:D66"/>
    <mergeCell ref="B65:G65"/>
    <mergeCell ref="A41:A43"/>
    <mergeCell ref="A67:H67"/>
    <mergeCell ref="A58:A60"/>
    <mergeCell ref="A45:A48"/>
    <mergeCell ref="A49:A52"/>
    <mergeCell ref="B87:G87"/>
    <mergeCell ref="B80:D80"/>
    <mergeCell ref="F80:H80"/>
    <mergeCell ref="B81:D81"/>
    <mergeCell ref="A30:A32"/>
    <mergeCell ref="A53:A56"/>
    <mergeCell ref="A62:A6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  <rowBreaks count="1" manualBreakCount="1">
    <brk id="52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topLeftCell="A22" zoomScale="90" zoomScaleNormal="100" zoomScaleSheetLayoutView="90" workbookViewId="0">
      <selection activeCell="G29" sqref="G29"/>
    </sheetView>
  </sheetViews>
  <sheetFormatPr defaultColWidth="8.85546875" defaultRowHeight="15.75" x14ac:dyDescent="0.2"/>
  <cols>
    <col min="1" max="1" width="5" style="389" customWidth="1"/>
    <col min="2" max="2" width="10.5703125" style="389" customWidth="1"/>
    <col min="3" max="3" width="8.85546875" style="389" customWidth="1"/>
    <col min="4" max="4" width="12" style="389" customWidth="1"/>
    <col min="5" max="5" width="13.5703125" style="389" customWidth="1"/>
    <col min="6" max="6" width="12" style="389" customWidth="1"/>
    <col min="7" max="7" width="14.140625" style="389" customWidth="1"/>
    <col min="8" max="8" width="11" style="389" customWidth="1"/>
    <col min="9" max="9" width="11.5703125" style="389" customWidth="1"/>
    <col min="10" max="10" width="13" style="389" customWidth="1"/>
    <col min="11" max="11" width="14.7109375" style="389" customWidth="1"/>
    <col min="12" max="256" width="8.85546875" style="389"/>
    <col min="257" max="257" width="5" style="389" customWidth="1"/>
    <col min="258" max="258" width="10.5703125" style="389" customWidth="1"/>
    <col min="259" max="259" width="8.85546875" style="389" customWidth="1"/>
    <col min="260" max="260" width="12" style="389" customWidth="1"/>
    <col min="261" max="261" width="13.5703125" style="389" customWidth="1"/>
    <col min="262" max="262" width="12" style="389" customWidth="1"/>
    <col min="263" max="263" width="14.140625" style="389" customWidth="1"/>
    <col min="264" max="264" width="11" style="389" customWidth="1"/>
    <col min="265" max="265" width="11.5703125" style="389" customWidth="1"/>
    <col min="266" max="266" width="13" style="389" customWidth="1"/>
    <col min="267" max="267" width="14.7109375" style="389" customWidth="1"/>
    <col min="268" max="512" width="8.85546875" style="389"/>
    <col min="513" max="513" width="5" style="389" customWidth="1"/>
    <col min="514" max="514" width="10.5703125" style="389" customWidth="1"/>
    <col min="515" max="515" width="8.85546875" style="389" customWidth="1"/>
    <col min="516" max="516" width="12" style="389" customWidth="1"/>
    <col min="517" max="517" width="13.5703125" style="389" customWidth="1"/>
    <col min="518" max="518" width="12" style="389" customWidth="1"/>
    <col min="519" max="519" width="14.140625" style="389" customWidth="1"/>
    <col min="520" max="520" width="11" style="389" customWidth="1"/>
    <col min="521" max="521" width="11.5703125" style="389" customWidth="1"/>
    <col min="522" max="522" width="13" style="389" customWidth="1"/>
    <col min="523" max="523" width="14.7109375" style="389" customWidth="1"/>
    <col min="524" max="768" width="8.85546875" style="389"/>
    <col min="769" max="769" width="5" style="389" customWidth="1"/>
    <col min="770" max="770" width="10.5703125" style="389" customWidth="1"/>
    <col min="771" max="771" width="8.85546875" style="389" customWidth="1"/>
    <col min="772" max="772" width="12" style="389" customWidth="1"/>
    <col min="773" max="773" width="13.5703125" style="389" customWidth="1"/>
    <col min="774" max="774" width="12" style="389" customWidth="1"/>
    <col min="775" max="775" width="14.140625" style="389" customWidth="1"/>
    <col min="776" max="776" width="11" style="389" customWidth="1"/>
    <col min="777" max="777" width="11.5703125" style="389" customWidth="1"/>
    <col min="778" max="778" width="13" style="389" customWidth="1"/>
    <col min="779" max="779" width="14.7109375" style="389" customWidth="1"/>
    <col min="780" max="1024" width="8.85546875" style="389"/>
    <col min="1025" max="1025" width="5" style="389" customWidth="1"/>
    <col min="1026" max="1026" width="10.5703125" style="389" customWidth="1"/>
    <col min="1027" max="1027" width="8.85546875" style="389" customWidth="1"/>
    <col min="1028" max="1028" width="12" style="389" customWidth="1"/>
    <col min="1029" max="1029" width="13.5703125" style="389" customWidth="1"/>
    <col min="1030" max="1030" width="12" style="389" customWidth="1"/>
    <col min="1031" max="1031" width="14.140625" style="389" customWidth="1"/>
    <col min="1032" max="1032" width="11" style="389" customWidth="1"/>
    <col min="1033" max="1033" width="11.5703125" style="389" customWidth="1"/>
    <col min="1034" max="1034" width="13" style="389" customWidth="1"/>
    <col min="1035" max="1035" width="14.7109375" style="389" customWidth="1"/>
    <col min="1036" max="1280" width="8.85546875" style="389"/>
    <col min="1281" max="1281" width="5" style="389" customWidth="1"/>
    <col min="1282" max="1282" width="10.5703125" style="389" customWidth="1"/>
    <col min="1283" max="1283" width="8.85546875" style="389" customWidth="1"/>
    <col min="1284" max="1284" width="12" style="389" customWidth="1"/>
    <col min="1285" max="1285" width="13.5703125" style="389" customWidth="1"/>
    <col min="1286" max="1286" width="12" style="389" customWidth="1"/>
    <col min="1287" max="1287" width="14.140625" style="389" customWidth="1"/>
    <col min="1288" max="1288" width="11" style="389" customWidth="1"/>
    <col min="1289" max="1289" width="11.5703125" style="389" customWidth="1"/>
    <col min="1290" max="1290" width="13" style="389" customWidth="1"/>
    <col min="1291" max="1291" width="14.7109375" style="389" customWidth="1"/>
    <col min="1292" max="1536" width="8.85546875" style="389"/>
    <col min="1537" max="1537" width="5" style="389" customWidth="1"/>
    <col min="1538" max="1538" width="10.5703125" style="389" customWidth="1"/>
    <col min="1539" max="1539" width="8.85546875" style="389" customWidth="1"/>
    <col min="1540" max="1540" width="12" style="389" customWidth="1"/>
    <col min="1541" max="1541" width="13.5703125" style="389" customWidth="1"/>
    <col min="1542" max="1542" width="12" style="389" customWidth="1"/>
    <col min="1543" max="1543" width="14.140625" style="389" customWidth="1"/>
    <col min="1544" max="1544" width="11" style="389" customWidth="1"/>
    <col min="1545" max="1545" width="11.5703125" style="389" customWidth="1"/>
    <col min="1546" max="1546" width="13" style="389" customWidth="1"/>
    <col min="1547" max="1547" width="14.7109375" style="389" customWidth="1"/>
    <col min="1548" max="1792" width="8.85546875" style="389"/>
    <col min="1793" max="1793" width="5" style="389" customWidth="1"/>
    <col min="1794" max="1794" width="10.5703125" style="389" customWidth="1"/>
    <col min="1795" max="1795" width="8.85546875" style="389" customWidth="1"/>
    <col min="1796" max="1796" width="12" style="389" customWidth="1"/>
    <col min="1797" max="1797" width="13.5703125" style="389" customWidth="1"/>
    <col min="1798" max="1798" width="12" style="389" customWidth="1"/>
    <col min="1799" max="1799" width="14.140625" style="389" customWidth="1"/>
    <col min="1800" max="1800" width="11" style="389" customWidth="1"/>
    <col min="1801" max="1801" width="11.5703125" style="389" customWidth="1"/>
    <col min="1802" max="1802" width="13" style="389" customWidth="1"/>
    <col min="1803" max="1803" width="14.7109375" style="389" customWidth="1"/>
    <col min="1804" max="2048" width="8.85546875" style="389"/>
    <col min="2049" max="2049" width="5" style="389" customWidth="1"/>
    <col min="2050" max="2050" width="10.5703125" style="389" customWidth="1"/>
    <col min="2051" max="2051" width="8.85546875" style="389" customWidth="1"/>
    <col min="2052" max="2052" width="12" style="389" customWidth="1"/>
    <col min="2053" max="2053" width="13.5703125" style="389" customWidth="1"/>
    <col min="2054" max="2054" width="12" style="389" customWidth="1"/>
    <col min="2055" max="2055" width="14.140625" style="389" customWidth="1"/>
    <col min="2056" max="2056" width="11" style="389" customWidth="1"/>
    <col min="2057" max="2057" width="11.5703125" style="389" customWidth="1"/>
    <col min="2058" max="2058" width="13" style="389" customWidth="1"/>
    <col min="2059" max="2059" width="14.7109375" style="389" customWidth="1"/>
    <col min="2060" max="2304" width="8.85546875" style="389"/>
    <col min="2305" max="2305" width="5" style="389" customWidth="1"/>
    <col min="2306" max="2306" width="10.5703125" style="389" customWidth="1"/>
    <col min="2307" max="2307" width="8.85546875" style="389" customWidth="1"/>
    <col min="2308" max="2308" width="12" style="389" customWidth="1"/>
    <col min="2309" max="2309" width="13.5703125" style="389" customWidth="1"/>
    <col min="2310" max="2310" width="12" style="389" customWidth="1"/>
    <col min="2311" max="2311" width="14.140625" style="389" customWidth="1"/>
    <col min="2312" max="2312" width="11" style="389" customWidth="1"/>
    <col min="2313" max="2313" width="11.5703125" style="389" customWidth="1"/>
    <col min="2314" max="2314" width="13" style="389" customWidth="1"/>
    <col min="2315" max="2315" width="14.7109375" style="389" customWidth="1"/>
    <col min="2316" max="2560" width="8.85546875" style="389"/>
    <col min="2561" max="2561" width="5" style="389" customWidth="1"/>
    <col min="2562" max="2562" width="10.5703125" style="389" customWidth="1"/>
    <col min="2563" max="2563" width="8.85546875" style="389" customWidth="1"/>
    <col min="2564" max="2564" width="12" style="389" customWidth="1"/>
    <col min="2565" max="2565" width="13.5703125" style="389" customWidth="1"/>
    <col min="2566" max="2566" width="12" style="389" customWidth="1"/>
    <col min="2567" max="2567" width="14.140625" style="389" customWidth="1"/>
    <col min="2568" max="2568" width="11" style="389" customWidth="1"/>
    <col min="2569" max="2569" width="11.5703125" style="389" customWidth="1"/>
    <col min="2570" max="2570" width="13" style="389" customWidth="1"/>
    <col min="2571" max="2571" width="14.7109375" style="389" customWidth="1"/>
    <col min="2572" max="2816" width="8.85546875" style="389"/>
    <col min="2817" max="2817" width="5" style="389" customWidth="1"/>
    <col min="2818" max="2818" width="10.5703125" style="389" customWidth="1"/>
    <col min="2819" max="2819" width="8.85546875" style="389" customWidth="1"/>
    <col min="2820" max="2820" width="12" style="389" customWidth="1"/>
    <col min="2821" max="2821" width="13.5703125" style="389" customWidth="1"/>
    <col min="2822" max="2822" width="12" style="389" customWidth="1"/>
    <col min="2823" max="2823" width="14.140625" style="389" customWidth="1"/>
    <col min="2824" max="2824" width="11" style="389" customWidth="1"/>
    <col min="2825" max="2825" width="11.5703125" style="389" customWidth="1"/>
    <col min="2826" max="2826" width="13" style="389" customWidth="1"/>
    <col min="2827" max="2827" width="14.7109375" style="389" customWidth="1"/>
    <col min="2828" max="3072" width="8.85546875" style="389"/>
    <col min="3073" max="3073" width="5" style="389" customWidth="1"/>
    <col min="3074" max="3074" width="10.5703125" style="389" customWidth="1"/>
    <col min="3075" max="3075" width="8.85546875" style="389" customWidth="1"/>
    <col min="3076" max="3076" width="12" style="389" customWidth="1"/>
    <col min="3077" max="3077" width="13.5703125" style="389" customWidth="1"/>
    <col min="3078" max="3078" width="12" style="389" customWidth="1"/>
    <col min="3079" max="3079" width="14.140625" style="389" customWidth="1"/>
    <col min="3080" max="3080" width="11" style="389" customWidth="1"/>
    <col min="3081" max="3081" width="11.5703125" style="389" customWidth="1"/>
    <col min="3082" max="3082" width="13" style="389" customWidth="1"/>
    <col min="3083" max="3083" width="14.7109375" style="389" customWidth="1"/>
    <col min="3084" max="3328" width="8.85546875" style="389"/>
    <col min="3329" max="3329" width="5" style="389" customWidth="1"/>
    <col min="3330" max="3330" width="10.5703125" style="389" customWidth="1"/>
    <col min="3331" max="3331" width="8.85546875" style="389" customWidth="1"/>
    <col min="3332" max="3332" width="12" style="389" customWidth="1"/>
    <col min="3333" max="3333" width="13.5703125" style="389" customWidth="1"/>
    <col min="3334" max="3334" width="12" style="389" customWidth="1"/>
    <col min="3335" max="3335" width="14.140625" style="389" customWidth="1"/>
    <col min="3336" max="3336" width="11" style="389" customWidth="1"/>
    <col min="3337" max="3337" width="11.5703125" style="389" customWidth="1"/>
    <col min="3338" max="3338" width="13" style="389" customWidth="1"/>
    <col min="3339" max="3339" width="14.7109375" style="389" customWidth="1"/>
    <col min="3340" max="3584" width="8.85546875" style="389"/>
    <col min="3585" max="3585" width="5" style="389" customWidth="1"/>
    <col min="3586" max="3586" width="10.5703125" style="389" customWidth="1"/>
    <col min="3587" max="3587" width="8.85546875" style="389" customWidth="1"/>
    <col min="3588" max="3588" width="12" style="389" customWidth="1"/>
    <col min="3589" max="3589" width="13.5703125" style="389" customWidth="1"/>
    <col min="3590" max="3590" width="12" style="389" customWidth="1"/>
    <col min="3591" max="3591" width="14.140625" style="389" customWidth="1"/>
    <col min="3592" max="3592" width="11" style="389" customWidth="1"/>
    <col min="3593" max="3593" width="11.5703125" style="389" customWidth="1"/>
    <col min="3594" max="3594" width="13" style="389" customWidth="1"/>
    <col min="3595" max="3595" width="14.7109375" style="389" customWidth="1"/>
    <col min="3596" max="3840" width="8.85546875" style="389"/>
    <col min="3841" max="3841" width="5" style="389" customWidth="1"/>
    <col min="3842" max="3842" width="10.5703125" style="389" customWidth="1"/>
    <col min="3843" max="3843" width="8.85546875" style="389" customWidth="1"/>
    <col min="3844" max="3844" width="12" style="389" customWidth="1"/>
    <col min="3845" max="3845" width="13.5703125" style="389" customWidth="1"/>
    <col min="3846" max="3846" width="12" style="389" customWidth="1"/>
    <col min="3847" max="3847" width="14.140625" style="389" customWidth="1"/>
    <col min="3848" max="3848" width="11" style="389" customWidth="1"/>
    <col min="3849" max="3849" width="11.5703125" style="389" customWidth="1"/>
    <col min="3850" max="3850" width="13" style="389" customWidth="1"/>
    <col min="3851" max="3851" width="14.7109375" style="389" customWidth="1"/>
    <col min="3852" max="4096" width="8.85546875" style="389"/>
    <col min="4097" max="4097" width="5" style="389" customWidth="1"/>
    <col min="4098" max="4098" width="10.5703125" style="389" customWidth="1"/>
    <col min="4099" max="4099" width="8.85546875" style="389" customWidth="1"/>
    <col min="4100" max="4100" width="12" style="389" customWidth="1"/>
    <col min="4101" max="4101" width="13.5703125" style="389" customWidth="1"/>
    <col min="4102" max="4102" width="12" style="389" customWidth="1"/>
    <col min="4103" max="4103" width="14.140625" style="389" customWidth="1"/>
    <col min="4104" max="4104" width="11" style="389" customWidth="1"/>
    <col min="4105" max="4105" width="11.5703125" style="389" customWidth="1"/>
    <col min="4106" max="4106" width="13" style="389" customWidth="1"/>
    <col min="4107" max="4107" width="14.7109375" style="389" customWidth="1"/>
    <col min="4108" max="4352" width="8.85546875" style="389"/>
    <col min="4353" max="4353" width="5" style="389" customWidth="1"/>
    <col min="4354" max="4354" width="10.5703125" style="389" customWidth="1"/>
    <col min="4355" max="4355" width="8.85546875" style="389" customWidth="1"/>
    <col min="4356" max="4356" width="12" style="389" customWidth="1"/>
    <col min="4357" max="4357" width="13.5703125" style="389" customWidth="1"/>
    <col min="4358" max="4358" width="12" style="389" customWidth="1"/>
    <col min="4359" max="4359" width="14.140625" style="389" customWidth="1"/>
    <col min="4360" max="4360" width="11" style="389" customWidth="1"/>
    <col min="4361" max="4361" width="11.5703125" style="389" customWidth="1"/>
    <col min="4362" max="4362" width="13" style="389" customWidth="1"/>
    <col min="4363" max="4363" width="14.7109375" style="389" customWidth="1"/>
    <col min="4364" max="4608" width="8.85546875" style="389"/>
    <col min="4609" max="4609" width="5" style="389" customWidth="1"/>
    <col min="4610" max="4610" width="10.5703125" style="389" customWidth="1"/>
    <col min="4611" max="4611" width="8.85546875" style="389" customWidth="1"/>
    <col min="4612" max="4612" width="12" style="389" customWidth="1"/>
    <col min="4613" max="4613" width="13.5703125" style="389" customWidth="1"/>
    <col min="4614" max="4614" width="12" style="389" customWidth="1"/>
    <col min="4615" max="4615" width="14.140625" style="389" customWidth="1"/>
    <col min="4616" max="4616" width="11" style="389" customWidth="1"/>
    <col min="4617" max="4617" width="11.5703125" style="389" customWidth="1"/>
    <col min="4618" max="4618" width="13" style="389" customWidth="1"/>
    <col min="4619" max="4619" width="14.7109375" style="389" customWidth="1"/>
    <col min="4620" max="4864" width="8.85546875" style="389"/>
    <col min="4865" max="4865" width="5" style="389" customWidth="1"/>
    <col min="4866" max="4866" width="10.5703125" style="389" customWidth="1"/>
    <col min="4867" max="4867" width="8.85546875" style="389" customWidth="1"/>
    <col min="4868" max="4868" width="12" style="389" customWidth="1"/>
    <col min="4869" max="4869" width="13.5703125" style="389" customWidth="1"/>
    <col min="4870" max="4870" width="12" style="389" customWidth="1"/>
    <col min="4871" max="4871" width="14.140625" style="389" customWidth="1"/>
    <col min="4872" max="4872" width="11" style="389" customWidth="1"/>
    <col min="4873" max="4873" width="11.5703125" style="389" customWidth="1"/>
    <col min="4874" max="4874" width="13" style="389" customWidth="1"/>
    <col min="4875" max="4875" width="14.7109375" style="389" customWidth="1"/>
    <col min="4876" max="5120" width="8.85546875" style="389"/>
    <col min="5121" max="5121" width="5" style="389" customWidth="1"/>
    <col min="5122" max="5122" width="10.5703125" style="389" customWidth="1"/>
    <col min="5123" max="5123" width="8.85546875" style="389" customWidth="1"/>
    <col min="5124" max="5124" width="12" style="389" customWidth="1"/>
    <col min="5125" max="5125" width="13.5703125" style="389" customWidth="1"/>
    <col min="5126" max="5126" width="12" style="389" customWidth="1"/>
    <col min="5127" max="5127" width="14.140625" style="389" customWidth="1"/>
    <col min="5128" max="5128" width="11" style="389" customWidth="1"/>
    <col min="5129" max="5129" width="11.5703125" style="389" customWidth="1"/>
    <col min="5130" max="5130" width="13" style="389" customWidth="1"/>
    <col min="5131" max="5131" width="14.7109375" style="389" customWidth="1"/>
    <col min="5132" max="5376" width="8.85546875" style="389"/>
    <col min="5377" max="5377" width="5" style="389" customWidth="1"/>
    <col min="5378" max="5378" width="10.5703125" style="389" customWidth="1"/>
    <col min="5379" max="5379" width="8.85546875" style="389" customWidth="1"/>
    <col min="5380" max="5380" width="12" style="389" customWidth="1"/>
    <col min="5381" max="5381" width="13.5703125" style="389" customWidth="1"/>
    <col min="5382" max="5382" width="12" style="389" customWidth="1"/>
    <col min="5383" max="5383" width="14.140625" style="389" customWidth="1"/>
    <col min="5384" max="5384" width="11" style="389" customWidth="1"/>
    <col min="5385" max="5385" width="11.5703125" style="389" customWidth="1"/>
    <col min="5386" max="5386" width="13" style="389" customWidth="1"/>
    <col min="5387" max="5387" width="14.7109375" style="389" customWidth="1"/>
    <col min="5388" max="5632" width="8.85546875" style="389"/>
    <col min="5633" max="5633" width="5" style="389" customWidth="1"/>
    <col min="5634" max="5634" width="10.5703125" style="389" customWidth="1"/>
    <col min="5635" max="5635" width="8.85546875" style="389" customWidth="1"/>
    <col min="5636" max="5636" width="12" style="389" customWidth="1"/>
    <col min="5637" max="5637" width="13.5703125" style="389" customWidth="1"/>
    <col min="5638" max="5638" width="12" style="389" customWidth="1"/>
    <col min="5639" max="5639" width="14.140625" style="389" customWidth="1"/>
    <col min="5640" max="5640" width="11" style="389" customWidth="1"/>
    <col min="5641" max="5641" width="11.5703125" style="389" customWidth="1"/>
    <col min="5642" max="5642" width="13" style="389" customWidth="1"/>
    <col min="5643" max="5643" width="14.7109375" style="389" customWidth="1"/>
    <col min="5644" max="5888" width="8.85546875" style="389"/>
    <col min="5889" max="5889" width="5" style="389" customWidth="1"/>
    <col min="5890" max="5890" width="10.5703125" style="389" customWidth="1"/>
    <col min="5891" max="5891" width="8.85546875" style="389" customWidth="1"/>
    <col min="5892" max="5892" width="12" style="389" customWidth="1"/>
    <col min="5893" max="5893" width="13.5703125" style="389" customWidth="1"/>
    <col min="5894" max="5894" width="12" style="389" customWidth="1"/>
    <col min="5895" max="5895" width="14.140625" style="389" customWidth="1"/>
    <col min="5896" max="5896" width="11" style="389" customWidth="1"/>
    <col min="5897" max="5897" width="11.5703125" style="389" customWidth="1"/>
    <col min="5898" max="5898" width="13" style="389" customWidth="1"/>
    <col min="5899" max="5899" width="14.7109375" style="389" customWidth="1"/>
    <col min="5900" max="6144" width="8.85546875" style="389"/>
    <col min="6145" max="6145" width="5" style="389" customWidth="1"/>
    <col min="6146" max="6146" width="10.5703125" style="389" customWidth="1"/>
    <col min="6147" max="6147" width="8.85546875" style="389" customWidth="1"/>
    <col min="6148" max="6148" width="12" style="389" customWidth="1"/>
    <col min="6149" max="6149" width="13.5703125" style="389" customWidth="1"/>
    <col min="6150" max="6150" width="12" style="389" customWidth="1"/>
    <col min="6151" max="6151" width="14.140625" style="389" customWidth="1"/>
    <col min="6152" max="6152" width="11" style="389" customWidth="1"/>
    <col min="6153" max="6153" width="11.5703125" style="389" customWidth="1"/>
    <col min="6154" max="6154" width="13" style="389" customWidth="1"/>
    <col min="6155" max="6155" width="14.7109375" style="389" customWidth="1"/>
    <col min="6156" max="6400" width="8.85546875" style="389"/>
    <col min="6401" max="6401" width="5" style="389" customWidth="1"/>
    <col min="6402" max="6402" width="10.5703125" style="389" customWidth="1"/>
    <col min="6403" max="6403" width="8.85546875" style="389" customWidth="1"/>
    <col min="6404" max="6404" width="12" style="389" customWidth="1"/>
    <col min="6405" max="6405" width="13.5703125" style="389" customWidth="1"/>
    <col min="6406" max="6406" width="12" style="389" customWidth="1"/>
    <col min="6407" max="6407" width="14.140625" style="389" customWidth="1"/>
    <col min="6408" max="6408" width="11" style="389" customWidth="1"/>
    <col min="6409" max="6409" width="11.5703125" style="389" customWidth="1"/>
    <col min="6410" max="6410" width="13" style="389" customWidth="1"/>
    <col min="6411" max="6411" width="14.7109375" style="389" customWidth="1"/>
    <col min="6412" max="6656" width="8.85546875" style="389"/>
    <col min="6657" max="6657" width="5" style="389" customWidth="1"/>
    <col min="6658" max="6658" width="10.5703125" style="389" customWidth="1"/>
    <col min="6659" max="6659" width="8.85546875" style="389" customWidth="1"/>
    <col min="6660" max="6660" width="12" style="389" customWidth="1"/>
    <col min="6661" max="6661" width="13.5703125" style="389" customWidth="1"/>
    <col min="6662" max="6662" width="12" style="389" customWidth="1"/>
    <col min="6663" max="6663" width="14.140625" style="389" customWidth="1"/>
    <col min="6664" max="6664" width="11" style="389" customWidth="1"/>
    <col min="6665" max="6665" width="11.5703125" style="389" customWidth="1"/>
    <col min="6666" max="6666" width="13" style="389" customWidth="1"/>
    <col min="6667" max="6667" width="14.7109375" style="389" customWidth="1"/>
    <col min="6668" max="6912" width="8.85546875" style="389"/>
    <col min="6913" max="6913" width="5" style="389" customWidth="1"/>
    <col min="6914" max="6914" width="10.5703125" style="389" customWidth="1"/>
    <col min="6915" max="6915" width="8.85546875" style="389" customWidth="1"/>
    <col min="6916" max="6916" width="12" style="389" customWidth="1"/>
    <col min="6917" max="6917" width="13.5703125" style="389" customWidth="1"/>
    <col min="6918" max="6918" width="12" style="389" customWidth="1"/>
    <col min="6919" max="6919" width="14.140625" style="389" customWidth="1"/>
    <col min="6920" max="6920" width="11" style="389" customWidth="1"/>
    <col min="6921" max="6921" width="11.5703125" style="389" customWidth="1"/>
    <col min="6922" max="6922" width="13" style="389" customWidth="1"/>
    <col min="6923" max="6923" width="14.7109375" style="389" customWidth="1"/>
    <col min="6924" max="7168" width="8.85546875" style="389"/>
    <col min="7169" max="7169" width="5" style="389" customWidth="1"/>
    <col min="7170" max="7170" width="10.5703125" style="389" customWidth="1"/>
    <col min="7171" max="7171" width="8.85546875" style="389" customWidth="1"/>
    <col min="7172" max="7172" width="12" style="389" customWidth="1"/>
    <col min="7173" max="7173" width="13.5703125" style="389" customWidth="1"/>
    <col min="7174" max="7174" width="12" style="389" customWidth="1"/>
    <col min="7175" max="7175" width="14.140625" style="389" customWidth="1"/>
    <col min="7176" max="7176" width="11" style="389" customWidth="1"/>
    <col min="7177" max="7177" width="11.5703125" style="389" customWidth="1"/>
    <col min="7178" max="7178" width="13" style="389" customWidth="1"/>
    <col min="7179" max="7179" width="14.7109375" style="389" customWidth="1"/>
    <col min="7180" max="7424" width="8.85546875" style="389"/>
    <col min="7425" max="7425" width="5" style="389" customWidth="1"/>
    <col min="7426" max="7426" width="10.5703125" style="389" customWidth="1"/>
    <col min="7427" max="7427" width="8.85546875" style="389" customWidth="1"/>
    <col min="7428" max="7428" width="12" style="389" customWidth="1"/>
    <col min="7429" max="7429" width="13.5703125" style="389" customWidth="1"/>
    <col min="7430" max="7430" width="12" style="389" customWidth="1"/>
    <col min="7431" max="7431" width="14.140625" style="389" customWidth="1"/>
    <col min="7432" max="7432" width="11" style="389" customWidth="1"/>
    <col min="7433" max="7433" width="11.5703125" style="389" customWidth="1"/>
    <col min="7434" max="7434" width="13" style="389" customWidth="1"/>
    <col min="7435" max="7435" width="14.7109375" style="389" customWidth="1"/>
    <col min="7436" max="7680" width="8.85546875" style="389"/>
    <col min="7681" max="7681" width="5" style="389" customWidth="1"/>
    <col min="7682" max="7682" width="10.5703125" style="389" customWidth="1"/>
    <col min="7683" max="7683" width="8.85546875" style="389" customWidth="1"/>
    <col min="7684" max="7684" width="12" style="389" customWidth="1"/>
    <col min="7685" max="7685" width="13.5703125" style="389" customWidth="1"/>
    <col min="7686" max="7686" width="12" style="389" customWidth="1"/>
    <col min="7687" max="7687" width="14.140625" style="389" customWidth="1"/>
    <col min="7688" max="7688" width="11" style="389" customWidth="1"/>
    <col min="7689" max="7689" width="11.5703125" style="389" customWidth="1"/>
    <col min="7690" max="7690" width="13" style="389" customWidth="1"/>
    <col min="7691" max="7691" width="14.7109375" style="389" customWidth="1"/>
    <col min="7692" max="7936" width="8.85546875" style="389"/>
    <col min="7937" max="7937" width="5" style="389" customWidth="1"/>
    <col min="7938" max="7938" width="10.5703125" style="389" customWidth="1"/>
    <col min="7939" max="7939" width="8.85546875" style="389" customWidth="1"/>
    <col min="7940" max="7940" width="12" style="389" customWidth="1"/>
    <col min="7941" max="7941" width="13.5703125" style="389" customWidth="1"/>
    <col min="7942" max="7942" width="12" style="389" customWidth="1"/>
    <col min="7943" max="7943" width="14.140625" style="389" customWidth="1"/>
    <col min="7944" max="7944" width="11" style="389" customWidth="1"/>
    <col min="7945" max="7945" width="11.5703125" style="389" customWidth="1"/>
    <col min="7946" max="7946" width="13" style="389" customWidth="1"/>
    <col min="7947" max="7947" width="14.7109375" style="389" customWidth="1"/>
    <col min="7948" max="8192" width="8.85546875" style="389"/>
    <col min="8193" max="8193" width="5" style="389" customWidth="1"/>
    <col min="8194" max="8194" width="10.5703125" style="389" customWidth="1"/>
    <col min="8195" max="8195" width="8.85546875" style="389" customWidth="1"/>
    <col min="8196" max="8196" width="12" style="389" customWidth="1"/>
    <col min="8197" max="8197" width="13.5703125" style="389" customWidth="1"/>
    <col min="8198" max="8198" width="12" style="389" customWidth="1"/>
    <col min="8199" max="8199" width="14.140625" style="389" customWidth="1"/>
    <col min="8200" max="8200" width="11" style="389" customWidth="1"/>
    <col min="8201" max="8201" width="11.5703125" style="389" customWidth="1"/>
    <col min="8202" max="8202" width="13" style="389" customWidth="1"/>
    <col min="8203" max="8203" width="14.7109375" style="389" customWidth="1"/>
    <col min="8204" max="8448" width="8.85546875" style="389"/>
    <col min="8449" max="8449" width="5" style="389" customWidth="1"/>
    <col min="8450" max="8450" width="10.5703125" style="389" customWidth="1"/>
    <col min="8451" max="8451" width="8.85546875" style="389" customWidth="1"/>
    <col min="8452" max="8452" width="12" style="389" customWidth="1"/>
    <col min="8453" max="8453" width="13.5703125" style="389" customWidth="1"/>
    <col min="8454" max="8454" width="12" style="389" customWidth="1"/>
    <col min="8455" max="8455" width="14.140625" style="389" customWidth="1"/>
    <col min="8456" max="8456" width="11" style="389" customWidth="1"/>
    <col min="8457" max="8457" width="11.5703125" style="389" customWidth="1"/>
    <col min="8458" max="8458" width="13" style="389" customWidth="1"/>
    <col min="8459" max="8459" width="14.7109375" style="389" customWidth="1"/>
    <col min="8460" max="8704" width="8.85546875" style="389"/>
    <col min="8705" max="8705" width="5" style="389" customWidth="1"/>
    <col min="8706" max="8706" width="10.5703125" style="389" customWidth="1"/>
    <col min="8707" max="8707" width="8.85546875" style="389" customWidth="1"/>
    <col min="8708" max="8708" width="12" style="389" customWidth="1"/>
    <col min="8709" max="8709" width="13.5703125" style="389" customWidth="1"/>
    <col min="8710" max="8710" width="12" style="389" customWidth="1"/>
    <col min="8711" max="8711" width="14.140625" style="389" customWidth="1"/>
    <col min="8712" max="8712" width="11" style="389" customWidth="1"/>
    <col min="8713" max="8713" width="11.5703125" style="389" customWidth="1"/>
    <col min="8714" max="8714" width="13" style="389" customWidth="1"/>
    <col min="8715" max="8715" width="14.7109375" style="389" customWidth="1"/>
    <col min="8716" max="8960" width="8.85546875" style="389"/>
    <col min="8961" max="8961" width="5" style="389" customWidth="1"/>
    <col min="8962" max="8962" width="10.5703125" style="389" customWidth="1"/>
    <col min="8963" max="8963" width="8.85546875" style="389" customWidth="1"/>
    <col min="8964" max="8964" width="12" style="389" customWidth="1"/>
    <col min="8965" max="8965" width="13.5703125" style="389" customWidth="1"/>
    <col min="8966" max="8966" width="12" style="389" customWidth="1"/>
    <col min="8967" max="8967" width="14.140625" style="389" customWidth="1"/>
    <col min="8968" max="8968" width="11" style="389" customWidth="1"/>
    <col min="8969" max="8969" width="11.5703125" style="389" customWidth="1"/>
    <col min="8970" max="8970" width="13" style="389" customWidth="1"/>
    <col min="8971" max="8971" width="14.7109375" style="389" customWidth="1"/>
    <col min="8972" max="9216" width="8.85546875" style="389"/>
    <col min="9217" max="9217" width="5" style="389" customWidth="1"/>
    <col min="9218" max="9218" width="10.5703125" style="389" customWidth="1"/>
    <col min="9219" max="9219" width="8.85546875" style="389" customWidth="1"/>
    <col min="9220" max="9220" width="12" style="389" customWidth="1"/>
    <col min="9221" max="9221" width="13.5703125" style="389" customWidth="1"/>
    <col min="9222" max="9222" width="12" style="389" customWidth="1"/>
    <col min="9223" max="9223" width="14.140625" style="389" customWidth="1"/>
    <col min="9224" max="9224" width="11" style="389" customWidth="1"/>
    <col min="9225" max="9225" width="11.5703125" style="389" customWidth="1"/>
    <col min="9226" max="9226" width="13" style="389" customWidth="1"/>
    <col min="9227" max="9227" width="14.7109375" style="389" customWidth="1"/>
    <col min="9228" max="9472" width="8.85546875" style="389"/>
    <col min="9473" max="9473" width="5" style="389" customWidth="1"/>
    <col min="9474" max="9474" width="10.5703125" style="389" customWidth="1"/>
    <col min="9475" max="9475" width="8.85546875" style="389" customWidth="1"/>
    <col min="9476" max="9476" width="12" style="389" customWidth="1"/>
    <col min="9477" max="9477" width="13.5703125" style="389" customWidth="1"/>
    <col min="9478" max="9478" width="12" style="389" customWidth="1"/>
    <col min="9479" max="9479" width="14.140625" style="389" customWidth="1"/>
    <col min="9480" max="9480" width="11" style="389" customWidth="1"/>
    <col min="9481" max="9481" width="11.5703125" style="389" customWidth="1"/>
    <col min="9482" max="9482" width="13" style="389" customWidth="1"/>
    <col min="9483" max="9483" width="14.7109375" style="389" customWidth="1"/>
    <col min="9484" max="9728" width="8.85546875" style="389"/>
    <col min="9729" max="9729" width="5" style="389" customWidth="1"/>
    <col min="9730" max="9730" width="10.5703125" style="389" customWidth="1"/>
    <col min="9731" max="9731" width="8.85546875" style="389" customWidth="1"/>
    <col min="9732" max="9732" width="12" style="389" customWidth="1"/>
    <col min="9733" max="9733" width="13.5703125" style="389" customWidth="1"/>
    <col min="9734" max="9734" width="12" style="389" customWidth="1"/>
    <col min="9735" max="9735" width="14.140625" style="389" customWidth="1"/>
    <col min="9736" max="9736" width="11" style="389" customWidth="1"/>
    <col min="9737" max="9737" width="11.5703125" style="389" customWidth="1"/>
    <col min="9738" max="9738" width="13" style="389" customWidth="1"/>
    <col min="9739" max="9739" width="14.7109375" style="389" customWidth="1"/>
    <col min="9740" max="9984" width="8.85546875" style="389"/>
    <col min="9985" max="9985" width="5" style="389" customWidth="1"/>
    <col min="9986" max="9986" width="10.5703125" style="389" customWidth="1"/>
    <col min="9987" max="9987" width="8.85546875" style="389" customWidth="1"/>
    <col min="9988" max="9988" width="12" style="389" customWidth="1"/>
    <col min="9989" max="9989" width="13.5703125" style="389" customWidth="1"/>
    <col min="9990" max="9990" width="12" style="389" customWidth="1"/>
    <col min="9991" max="9991" width="14.140625" style="389" customWidth="1"/>
    <col min="9992" max="9992" width="11" style="389" customWidth="1"/>
    <col min="9993" max="9993" width="11.5703125" style="389" customWidth="1"/>
    <col min="9994" max="9994" width="13" style="389" customWidth="1"/>
    <col min="9995" max="9995" width="14.7109375" style="389" customWidth="1"/>
    <col min="9996" max="10240" width="8.85546875" style="389"/>
    <col min="10241" max="10241" width="5" style="389" customWidth="1"/>
    <col min="10242" max="10242" width="10.5703125" style="389" customWidth="1"/>
    <col min="10243" max="10243" width="8.85546875" style="389" customWidth="1"/>
    <col min="10244" max="10244" width="12" style="389" customWidth="1"/>
    <col min="10245" max="10245" width="13.5703125" style="389" customWidth="1"/>
    <col min="10246" max="10246" width="12" style="389" customWidth="1"/>
    <col min="10247" max="10247" width="14.140625" style="389" customWidth="1"/>
    <col min="10248" max="10248" width="11" style="389" customWidth="1"/>
    <col min="10249" max="10249" width="11.5703125" style="389" customWidth="1"/>
    <col min="10250" max="10250" width="13" style="389" customWidth="1"/>
    <col min="10251" max="10251" width="14.7109375" style="389" customWidth="1"/>
    <col min="10252" max="10496" width="8.85546875" style="389"/>
    <col min="10497" max="10497" width="5" style="389" customWidth="1"/>
    <col min="10498" max="10498" width="10.5703125" style="389" customWidth="1"/>
    <col min="10499" max="10499" width="8.85546875" style="389" customWidth="1"/>
    <col min="10500" max="10500" width="12" style="389" customWidth="1"/>
    <col min="10501" max="10501" width="13.5703125" style="389" customWidth="1"/>
    <col min="10502" max="10502" width="12" style="389" customWidth="1"/>
    <col min="10503" max="10503" width="14.140625" style="389" customWidth="1"/>
    <col min="10504" max="10504" width="11" style="389" customWidth="1"/>
    <col min="10505" max="10505" width="11.5703125" style="389" customWidth="1"/>
    <col min="10506" max="10506" width="13" style="389" customWidth="1"/>
    <col min="10507" max="10507" width="14.7109375" style="389" customWidth="1"/>
    <col min="10508" max="10752" width="8.85546875" style="389"/>
    <col min="10753" max="10753" width="5" style="389" customWidth="1"/>
    <col min="10754" max="10754" width="10.5703125" style="389" customWidth="1"/>
    <col min="10755" max="10755" width="8.85546875" style="389" customWidth="1"/>
    <col min="10756" max="10756" width="12" style="389" customWidth="1"/>
    <col min="10757" max="10757" width="13.5703125" style="389" customWidth="1"/>
    <col min="10758" max="10758" width="12" style="389" customWidth="1"/>
    <col min="10759" max="10759" width="14.140625" style="389" customWidth="1"/>
    <col min="10760" max="10760" width="11" style="389" customWidth="1"/>
    <col min="10761" max="10761" width="11.5703125" style="389" customWidth="1"/>
    <col min="10762" max="10762" width="13" style="389" customWidth="1"/>
    <col min="10763" max="10763" width="14.7109375" style="389" customWidth="1"/>
    <col min="10764" max="11008" width="8.85546875" style="389"/>
    <col min="11009" max="11009" width="5" style="389" customWidth="1"/>
    <col min="11010" max="11010" width="10.5703125" style="389" customWidth="1"/>
    <col min="11011" max="11011" width="8.85546875" style="389" customWidth="1"/>
    <col min="11012" max="11012" width="12" style="389" customWidth="1"/>
    <col min="11013" max="11013" width="13.5703125" style="389" customWidth="1"/>
    <col min="11014" max="11014" width="12" style="389" customWidth="1"/>
    <col min="11015" max="11015" width="14.140625" style="389" customWidth="1"/>
    <col min="11016" max="11016" width="11" style="389" customWidth="1"/>
    <col min="11017" max="11017" width="11.5703125" style="389" customWidth="1"/>
    <col min="11018" max="11018" width="13" style="389" customWidth="1"/>
    <col min="11019" max="11019" width="14.7109375" style="389" customWidth="1"/>
    <col min="11020" max="11264" width="8.85546875" style="389"/>
    <col min="11265" max="11265" width="5" style="389" customWidth="1"/>
    <col min="11266" max="11266" width="10.5703125" style="389" customWidth="1"/>
    <col min="11267" max="11267" width="8.85546875" style="389" customWidth="1"/>
    <col min="11268" max="11268" width="12" style="389" customWidth="1"/>
    <col min="11269" max="11269" width="13.5703125" style="389" customWidth="1"/>
    <col min="11270" max="11270" width="12" style="389" customWidth="1"/>
    <col min="11271" max="11271" width="14.140625" style="389" customWidth="1"/>
    <col min="11272" max="11272" width="11" style="389" customWidth="1"/>
    <col min="11273" max="11273" width="11.5703125" style="389" customWidth="1"/>
    <col min="11274" max="11274" width="13" style="389" customWidth="1"/>
    <col min="11275" max="11275" width="14.7109375" style="389" customWidth="1"/>
    <col min="11276" max="11520" width="8.85546875" style="389"/>
    <col min="11521" max="11521" width="5" style="389" customWidth="1"/>
    <col min="11522" max="11522" width="10.5703125" style="389" customWidth="1"/>
    <col min="11523" max="11523" width="8.85546875" style="389" customWidth="1"/>
    <col min="11524" max="11524" width="12" style="389" customWidth="1"/>
    <col min="11525" max="11525" width="13.5703125" style="389" customWidth="1"/>
    <col min="11526" max="11526" width="12" style="389" customWidth="1"/>
    <col min="11527" max="11527" width="14.140625" style="389" customWidth="1"/>
    <col min="11528" max="11528" width="11" style="389" customWidth="1"/>
    <col min="11529" max="11529" width="11.5703125" style="389" customWidth="1"/>
    <col min="11530" max="11530" width="13" style="389" customWidth="1"/>
    <col min="11531" max="11531" width="14.7109375" style="389" customWidth="1"/>
    <col min="11532" max="11776" width="8.85546875" style="389"/>
    <col min="11777" max="11777" width="5" style="389" customWidth="1"/>
    <col min="11778" max="11778" width="10.5703125" style="389" customWidth="1"/>
    <col min="11779" max="11779" width="8.85546875" style="389" customWidth="1"/>
    <col min="11780" max="11780" width="12" style="389" customWidth="1"/>
    <col min="11781" max="11781" width="13.5703125" style="389" customWidth="1"/>
    <col min="11782" max="11782" width="12" style="389" customWidth="1"/>
    <col min="11783" max="11783" width="14.140625" style="389" customWidth="1"/>
    <col min="11784" max="11784" width="11" style="389" customWidth="1"/>
    <col min="11785" max="11785" width="11.5703125" style="389" customWidth="1"/>
    <col min="11786" max="11786" width="13" style="389" customWidth="1"/>
    <col min="11787" max="11787" width="14.7109375" style="389" customWidth="1"/>
    <col min="11788" max="12032" width="8.85546875" style="389"/>
    <col min="12033" max="12033" width="5" style="389" customWidth="1"/>
    <col min="12034" max="12034" width="10.5703125" style="389" customWidth="1"/>
    <col min="12035" max="12035" width="8.85546875" style="389" customWidth="1"/>
    <col min="12036" max="12036" width="12" style="389" customWidth="1"/>
    <col min="12037" max="12037" width="13.5703125" style="389" customWidth="1"/>
    <col min="12038" max="12038" width="12" style="389" customWidth="1"/>
    <col min="12039" max="12039" width="14.140625" style="389" customWidth="1"/>
    <col min="12040" max="12040" width="11" style="389" customWidth="1"/>
    <col min="12041" max="12041" width="11.5703125" style="389" customWidth="1"/>
    <col min="12042" max="12042" width="13" style="389" customWidth="1"/>
    <col min="12043" max="12043" width="14.7109375" style="389" customWidth="1"/>
    <col min="12044" max="12288" width="8.85546875" style="389"/>
    <col min="12289" max="12289" width="5" style="389" customWidth="1"/>
    <col min="12290" max="12290" width="10.5703125" style="389" customWidth="1"/>
    <col min="12291" max="12291" width="8.85546875" style="389" customWidth="1"/>
    <col min="12292" max="12292" width="12" style="389" customWidth="1"/>
    <col min="12293" max="12293" width="13.5703125" style="389" customWidth="1"/>
    <col min="12294" max="12294" width="12" style="389" customWidth="1"/>
    <col min="12295" max="12295" width="14.140625" style="389" customWidth="1"/>
    <col min="12296" max="12296" width="11" style="389" customWidth="1"/>
    <col min="12297" max="12297" width="11.5703125" style="389" customWidth="1"/>
    <col min="12298" max="12298" width="13" style="389" customWidth="1"/>
    <col min="12299" max="12299" width="14.7109375" style="389" customWidth="1"/>
    <col min="12300" max="12544" width="8.85546875" style="389"/>
    <col min="12545" max="12545" width="5" style="389" customWidth="1"/>
    <col min="12546" max="12546" width="10.5703125" style="389" customWidth="1"/>
    <col min="12547" max="12547" width="8.85546875" style="389" customWidth="1"/>
    <col min="12548" max="12548" width="12" style="389" customWidth="1"/>
    <col min="12549" max="12549" width="13.5703125" style="389" customWidth="1"/>
    <col min="12550" max="12550" width="12" style="389" customWidth="1"/>
    <col min="12551" max="12551" width="14.140625" style="389" customWidth="1"/>
    <col min="12552" max="12552" width="11" style="389" customWidth="1"/>
    <col min="12553" max="12553" width="11.5703125" style="389" customWidth="1"/>
    <col min="12554" max="12554" width="13" style="389" customWidth="1"/>
    <col min="12555" max="12555" width="14.7109375" style="389" customWidth="1"/>
    <col min="12556" max="12800" width="8.85546875" style="389"/>
    <col min="12801" max="12801" width="5" style="389" customWidth="1"/>
    <col min="12802" max="12802" width="10.5703125" style="389" customWidth="1"/>
    <col min="12803" max="12803" width="8.85546875" style="389" customWidth="1"/>
    <col min="12804" max="12804" width="12" style="389" customWidth="1"/>
    <col min="12805" max="12805" width="13.5703125" style="389" customWidth="1"/>
    <col min="12806" max="12806" width="12" style="389" customWidth="1"/>
    <col min="12807" max="12807" width="14.140625" style="389" customWidth="1"/>
    <col min="12808" max="12808" width="11" style="389" customWidth="1"/>
    <col min="12809" max="12809" width="11.5703125" style="389" customWidth="1"/>
    <col min="12810" max="12810" width="13" style="389" customWidth="1"/>
    <col min="12811" max="12811" width="14.7109375" style="389" customWidth="1"/>
    <col min="12812" max="13056" width="8.85546875" style="389"/>
    <col min="13057" max="13057" width="5" style="389" customWidth="1"/>
    <col min="13058" max="13058" width="10.5703125" style="389" customWidth="1"/>
    <col min="13059" max="13059" width="8.85546875" style="389" customWidth="1"/>
    <col min="13060" max="13060" width="12" style="389" customWidth="1"/>
    <col min="13061" max="13061" width="13.5703125" style="389" customWidth="1"/>
    <col min="13062" max="13062" width="12" style="389" customWidth="1"/>
    <col min="13063" max="13063" width="14.140625" style="389" customWidth="1"/>
    <col min="13064" max="13064" width="11" style="389" customWidth="1"/>
    <col min="13065" max="13065" width="11.5703125" style="389" customWidth="1"/>
    <col min="13066" max="13066" width="13" style="389" customWidth="1"/>
    <col min="13067" max="13067" width="14.7109375" style="389" customWidth="1"/>
    <col min="13068" max="13312" width="8.85546875" style="389"/>
    <col min="13313" max="13313" width="5" style="389" customWidth="1"/>
    <col min="13314" max="13314" width="10.5703125" style="389" customWidth="1"/>
    <col min="13315" max="13315" width="8.85546875" style="389" customWidth="1"/>
    <col min="13316" max="13316" width="12" style="389" customWidth="1"/>
    <col min="13317" max="13317" width="13.5703125" style="389" customWidth="1"/>
    <col min="13318" max="13318" width="12" style="389" customWidth="1"/>
    <col min="13319" max="13319" width="14.140625" style="389" customWidth="1"/>
    <col min="13320" max="13320" width="11" style="389" customWidth="1"/>
    <col min="13321" max="13321" width="11.5703125" style="389" customWidth="1"/>
    <col min="13322" max="13322" width="13" style="389" customWidth="1"/>
    <col min="13323" max="13323" width="14.7109375" style="389" customWidth="1"/>
    <col min="13324" max="13568" width="8.85546875" style="389"/>
    <col min="13569" max="13569" width="5" style="389" customWidth="1"/>
    <col min="13570" max="13570" width="10.5703125" style="389" customWidth="1"/>
    <col min="13571" max="13571" width="8.85546875" style="389" customWidth="1"/>
    <col min="13572" max="13572" width="12" style="389" customWidth="1"/>
    <col min="13573" max="13573" width="13.5703125" style="389" customWidth="1"/>
    <col min="13574" max="13574" width="12" style="389" customWidth="1"/>
    <col min="13575" max="13575" width="14.140625" style="389" customWidth="1"/>
    <col min="13576" max="13576" width="11" style="389" customWidth="1"/>
    <col min="13577" max="13577" width="11.5703125" style="389" customWidth="1"/>
    <col min="13578" max="13578" width="13" style="389" customWidth="1"/>
    <col min="13579" max="13579" width="14.7109375" style="389" customWidth="1"/>
    <col min="13580" max="13824" width="8.85546875" style="389"/>
    <col min="13825" max="13825" width="5" style="389" customWidth="1"/>
    <col min="13826" max="13826" width="10.5703125" style="389" customWidth="1"/>
    <col min="13827" max="13827" width="8.85546875" style="389" customWidth="1"/>
    <col min="13828" max="13828" width="12" style="389" customWidth="1"/>
    <col min="13829" max="13829" width="13.5703125" style="389" customWidth="1"/>
    <col min="13830" max="13830" width="12" style="389" customWidth="1"/>
    <col min="13831" max="13831" width="14.140625" style="389" customWidth="1"/>
    <col min="13832" max="13832" width="11" style="389" customWidth="1"/>
    <col min="13833" max="13833" width="11.5703125" style="389" customWidth="1"/>
    <col min="13834" max="13834" width="13" style="389" customWidth="1"/>
    <col min="13835" max="13835" width="14.7109375" style="389" customWidth="1"/>
    <col min="13836" max="14080" width="8.85546875" style="389"/>
    <col min="14081" max="14081" width="5" style="389" customWidth="1"/>
    <col min="14082" max="14082" width="10.5703125" style="389" customWidth="1"/>
    <col min="14083" max="14083" width="8.85546875" style="389" customWidth="1"/>
    <col min="14084" max="14084" width="12" style="389" customWidth="1"/>
    <col min="14085" max="14085" width="13.5703125" style="389" customWidth="1"/>
    <col min="14086" max="14086" width="12" style="389" customWidth="1"/>
    <col min="14087" max="14087" width="14.140625" style="389" customWidth="1"/>
    <col min="14088" max="14088" width="11" style="389" customWidth="1"/>
    <col min="14089" max="14089" width="11.5703125" style="389" customWidth="1"/>
    <col min="14090" max="14090" width="13" style="389" customWidth="1"/>
    <col min="14091" max="14091" width="14.7109375" style="389" customWidth="1"/>
    <col min="14092" max="14336" width="8.85546875" style="389"/>
    <col min="14337" max="14337" width="5" style="389" customWidth="1"/>
    <col min="14338" max="14338" width="10.5703125" style="389" customWidth="1"/>
    <col min="14339" max="14339" width="8.85546875" style="389" customWidth="1"/>
    <col min="14340" max="14340" width="12" style="389" customWidth="1"/>
    <col min="14341" max="14341" width="13.5703125" style="389" customWidth="1"/>
    <col min="14342" max="14342" width="12" style="389" customWidth="1"/>
    <col min="14343" max="14343" width="14.140625" style="389" customWidth="1"/>
    <col min="14344" max="14344" width="11" style="389" customWidth="1"/>
    <col min="14345" max="14345" width="11.5703125" style="389" customWidth="1"/>
    <col min="14346" max="14346" width="13" style="389" customWidth="1"/>
    <col min="14347" max="14347" width="14.7109375" style="389" customWidth="1"/>
    <col min="14348" max="14592" width="8.85546875" style="389"/>
    <col min="14593" max="14593" width="5" style="389" customWidth="1"/>
    <col min="14594" max="14594" width="10.5703125" style="389" customWidth="1"/>
    <col min="14595" max="14595" width="8.85546875" style="389" customWidth="1"/>
    <col min="14596" max="14596" width="12" style="389" customWidth="1"/>
    <col min="14597" max="14597" width="13.5703125" style="389" customWidth="1"/>
    <col min="14598" max="14598" width="12" style="389" customWidth="1"/>
    <col min="14599" max="14599" width="14.140625" style="389" customWidth="1"/>
    <col min="14600" max="14600" width="11" style="389" customWidth="1"/>
    <col min="14601" max="14601" width="11.5703125" style="389" customWidth="1"/>
    <col min="14602" max="14602" width="13" style="389" customWidth="1"/>
    <col min="14603" max="14603" width="14.7109375" style="389" customWidth="1"/>
    <col min="14604" max="14848" width="8.85546875" style="389"/>
    <col min="14849" max="14849" width="5" style="389" customWidth="1"/>
    <col min="14850" max="14850" width="10.5703125" style="389" customWidth="1"/>
    <col min="14851" max="14851" width="8.85546875" style="389" customWidth="1"/>
    <col min="14852" max="14852" width="12" style="389" customWidth="1"/>
    <col min="14853" max="14853" width="13.5703125" style="389" customWidth="1"/>
    <col min="14854" max="14854" width="12" style="389" customWidth="1"/>
    <col min="14855" max="14855" width="14.140625" style="389" customWidth="1"/>
    <col min="14856" max="14856" width="11" style="389" customWidth="1"/>
    <col min="14857" max="14857" width="11.5703125" style="389" customWidth="1"/>
    <col min="14858" max="14858" width="13" style="389" customWidth="1"/>
    <col min="14859" max="14859" width="14.7109375" style="389" customWidth="1"/>
    <col min="14860" max="15104" width="8.85546875" style="389"/>
    <col min="15105" max="15105" width="5" style="389" customWidth="1"/>
    <col min="15106" max="15106" width="10.5703125" style="389" customWidth="1"/>
    <col min="15107" max="15107" width="8.85546875" style="389" customWidth="1"/>
    <col min="15108" max="15108" width="12" style="389" customWidth="1"/>
    <col min="15109" max="15109" width="13.5703125" style="389" customWidth="1"/>
    <col min="15110" max="15110" width="12" style="389" customWidth="1"/>
    <col min="15111" max="15111" width="14.140625" style="389" customWidth="1"/>
    <col min="15112" max="15112" width="11" style="389" customWidth="1"/>
    <col min="15113" max="15113" width="11.5703125" style="389" customWidth="1"/>
    <col min="15114" max="15114" width="13" style="389" customWidth="1"/>
    <col min="15115" max="15115" width="14.7109375" style="389" customWidth="1"/>
    <col min="15116" max="15360" width="8.85546875" style="389"/>
    <col min="15361" max="15361" width="5" style="389" customWidth="1"/>
    <col min="15362" max="15362" width="10.5703125" style="389" customWidth="1"/>
    <col min="15363" max="15363" width="8.85546875" style="389" customWidth="1"/>
    <col min="15364" max="15364" width="12" style="389" customWidth="1"/>
    <col min="15365" max="15365" width="13.5703125" style="389" customWidth="1"/>
    <col min="15366" max="15366" width="12" style="389" customWidth="1"/>
    <col min="15367" max="15367" width="14.140625" style="389" customWidth="1"/>
    <col min="15368" max="15368" width="11" style="389" customWidth="1"/>
    <col min="15369" max="15369" width="11.5703125" style="389" customWidth="1"/>
    <col min="15370" max="15370" width="13" style="389" customWidth="1"/>
    <col min="15371" max="15371" width="14.7109375" style="389" customWidth="1"/>
    <col min="15372" max="15616" width="8.85546875" style="389"/>
    <col min="15617" max="15617" width="5" style="389" customWidth="1"/>
    <col min="15618" max="15618" width="10.5703125" style="389" customWidth="1"/>
    <col min="15619" max="15619" width="8.85546875" style="389" customWidth="1"/>
    <col min="15620" max="15620" width="12" style="389" customWidth="1"/>
    <col min="15621" max="15621" width="13.5703125" style="389" customWidth="1"/>
    <col min="15622" max="15622" width="12" style="389" customWidth="1"/>
    <col min="15623" max="15623" width="14.140625" style="389" customWidth="1"/>
    <col min="15624" max="15624" width="11" style="389" customWidth="1"/>
    <col min="15625" max="15625" width="11.5703125" style="389" customWidth="1"/>
    <col min="15626" max="15626" width="13" style="389" customWidth="1"/>
    <col min="15627" max="15627" width="14.7109375" style="389" customWidth="1"/>
    <col min="15628" max="15872" width="8.85546875" style="389"/>
    <col min="15873" max="15873" width="5" style="389" customWidth="1"/>
    <col min="15874" max="15874" width="10.5703125" style="389" customWidth="1"/>
    <col min="15875" max="15875" width="8.85546875" style="389" customWidth="1"/>
    <col min="15876" max="15876" width="12" style="389" customWidth="1"/>
    <col min="15877" max="15877" width="13.5703125" style="389" customWidth="1"/>
    <col min="15878" max="15878" width="12" style="389" customWidth="1"/>
    <col min="15879" max="15879" width="14.140625" style="389" customWidth="1"/>
    <col min="15880" max="15880" width="11" style="389" customWidth="1"/>
    <col min="15881" max="15881" width="11.5703125" style="389" customWidth="1"/>
    <col min="15882" max="15882" width="13" style="389" customWidth="1"/>
    <col min="15883" max="15883" width="14.7109375" style="389" customWidth="1"/>
    <col min="15884" max="16128" width="8.85546875" style="389"/>
    <col min="16129" max="16129" width="5" style="389" customWidth="1"/>
    <col min="16130" max="16130" width="10.5703125" style="389" customWidth="1"/>
    <col min="16131" max="16131" width="8.85546875" style="389" customWidth="1"/>
    <col min="16132" max="16132" width="12" style="389" customWidth="1"/>
    <col min="16133" max="16133" width="13.5703125" style="389" customWidth="1"/>
    <col min="16134" max="16134" width="12" style="389" customWidth="1"/>
    <col min="16135" max="16135" width="14.140625" style="389" customWidth="1"/>
    <col min="16136" max="16136" width="11" style="389" customWidth="1"/>
    <col min="16137" max="16137" width="11.5703125" style="389" customWidth="1"/>
    <col min="16138" max="16138" width="13" style="389" customWidth="1"/>
    <col min="16139" max="16139" width="14.7109375" style="389" customWidth="1"/>
    <col min="16140" max="16384" width="8.85546875" style="389"/>
  </cols>
  <sheetData>
    <row r="1" spans="1:13" s="370" customFormat="1" x14ac:dyDescent="0.2">
      <c r="A1" s="368"/>
      <c r="B1" s="368"/>
      <c r="C1" s="368"/>
      <c r="D1" s="368"/>
      <c r="E1" s="369"/>
      <c r="F1" s="369"/>
      <c r="G1" s="368"/>
      <c r="H1" s="774"/>
      <c r="I1" s="774"/>
      <c r="K1" s="774"/>
      <c r="L1" s="774"/>
    </row>
    <row r="2" spans="1:13" s="370" customFormat="1" hidden="1" x14ac:dyDescent="0.2">
      <c r="A2" s="368"/>
      <c r="B2" s="368"/>
      <c r="C2" s="368"/>
      <c r="D2" s="368"/>
      <c r="E2" s="369"/>
      <c r="F2" s="369"/>
      <c r="G2" s="368"/>
      <c r="H2" s="371"/>
      <c r="I2" s="371"/>
      <c r="J2" s="371"/>
      <c r="K2" s="774"/>
      <c r="L2" s="774"/>
      <c r="M2" s="774"/>
    </row>
    <row r="3" spans="1:13" s="370" customFormat="1" hidden="1" x14ac:dyDescent="0.2">
      <c r="A3" s="368"/>
      <c r="B3" s="368"/>
      <c r="C3" s="368"/>
      <c r="D3" s="368"/>
      <c r="E3" s="369"/>
      <c r="F3" s="369"/>
      <c r="G3" s="368"/>
      <c r="H3" s="372"/>
      <c r="I3" s="372"/>
      <c r="J3" s="372"/>
      <c r="K3" s="372"/>
      <c r="L3" s="372"/>
      <c r="M3" s="372"/>
    </row>
    <row r="4" spans="1:13" s="370" customFormat="1" x14ac:dyDescent="0.2">
      <c r="A4" s="368"/>
      <c r="B4" s="368"/>
      <c r="C4" s="368"/>
      <c r="D4" s="368"/>
      <c r="E4" s="369"/>
      <c r="F4" s="369"/>
      <c r="G4" s="368"/>
      <c r="H4" s="774"/>
      <c r="I4" s="774"/>
      <c r="K4" s="774"/>
      <c r="L4" s="774"/>
    </row>
    <row r="5" spans="1:13" s="370" customFormat="1" x14ac:dyDescent="0.2">
      <c r="A5" s="368"/>
      <c r="B5" s="368"/>
      <c r="C5" s="368"/>
      <c r="D5" s="368"/>
      <c r="E5" s="368"/>
      <c r="F5" s="368"/>
      <c r="G5" s="368"/>
      <c r="H5" s="371"/>
      <c r="I5" s="371"/>
      <c r="K5" s="371"/>
      <c r="L5" s="371"/>
    </row>
    <row r="6" spans="1:13" s="370" customFormat="1" ht="35.25" customHeight="1" x14ac:dyDescent="0.2">
      <c r="A6" s="368"/>
      <c r="B6" s="368"/>
      <c r="C6" s="368"/>
      <c r="D6" s="368"/>
      <c r="E6" s="368"/>
      <c r="F6" s="368"/>
      <c r="G6" s="368"/>
      <c r="H6" s="368"/>
      <c r="I6" s="368"/>
      <c r="J6" s="373"/>
    </row>
    <row r="7" spans="1:13" s="370" customFormat="1" x14ac:dyDescent="0.2">
      <c r="A7" s="773" t="s">
        <v>227</v>
      </c>
      <c r="B7" s="773"/>
      <c r="C7" s="773"/>
      <c r="D7" s="773"/>
      <c r="E7" s="773"/>
      <c r="F7" s="773"/>
      <c r="G7" s="773"/>
      <c r="H7" s="773"/>
      <c r="I7" s="773"/>
      <c r="J7" s="773"/>
      <c r="K7" s="773"/>
    </row>
    <row r="8" spans="1:13" s="374" customFormat="1" ht="56.25" customHeight="1" x14ac:dyDescent="0.2">
      <c r="A8" s="778" t="str">
        <f>' ССР (нов)'!A9:G9</f>
        <v xml:space="preserve">на разработку проектной документации и рабочей документации на </v>
      </c>
      <c r="B8" s="779"/>
      <c r="C8" s="779"/>
      <c r="D8" s="779"/>
      <c r="E8" s="779"/>
      <c r="F8" s="779"/>
      <c r="G8" s="779"/>
      <c r="H8" s="779"/>
      <c r="I8" s="779"/>
      <c r="J8" s="779"/>
      <c r="K8" s="779"/>
    </row>
    <row r="9" spans="1:13" s="374" customFormat="1" ht="25.5" customHeight="1" x14ac:dyDescent="0.2">
      <c r="A9" s="778" t="str">
        <f>' ССР (нов)'!A10:G10</f>
        <v xml:space="preserve">по адресу: </v>
      </c>
      <c r="B9" s="778"/>
      <c r="C9" s="778"/>
      <c r="D9" s="778"/>
      <c r="E9" s="778"/>
      <c r="F9" s="778"/>
      <c r="G9" s="778"/>
      <c r="H9" s="778"/>
      <c r="I9" s="778"/>
      <c r="J9" s="778"/>
      <c r="K9" s="778"/>
    </row>
    <row r="10" spans="1:13" s="346" customFormat="1" ht="27" customHeight="1" x14ac:dyDescent="0.2">
      <c r="A10" s="778" t="s">
        <v>241</v>
      </c>
      <c r="B10" s="778"/>
      <c r="C10" s="778"/>
      <c r="D10" s="778"/>
      <c r="E10" s="778"/>
      <c r="F10" s="778"/>
      <c r="G10" s="778"/>
      <c r="H10" s="778"/>
      <c r="I10" s="778"/>
      <c r="J10" s="778"/>
      <c r="K10" s="778"/>
    </row>
    <row r="11" spans="1:13" s="376" customFormat="1" ht="12.75" customHeight="1" x14ac:dyDescent="0.2">
      <c r="A11" s="347"/>
      <c r="B11" s="375"/>
      <c r="C11" s="375"/>
      <c r="D11" s="375"/>
      <c r="E11" s="375"/>
      <c r="F11" s="375"/>
      <c r="G11" s="375"/>
      <c r="H11" s="375"/>
      <c r="I11" s="375"/>
      <c r="J11" s="347"/>
    </row>
    <row r="12" spans="1:13" s="348" customFormat="1" ht="54" customHeight="1" x14ac:dyDescent="0.2">
      <c r="A12" s="780" t="s">
        <v>166</v>
      </c>
      <c r="B12" s="780"/>
      <c r="C12" s="780"/>
      <c r="D12" s="780"/>
      <c r="E12" s="780"/>
      <c r="F12" s="780"/>
      <c r="G12" s="780"/>
      <c r="H12" s="780"/>
      <c r="I12" s="780"/>
      <c r="J12" s="780"/>
      <c r="K12" s="780"/>
    </row>
    <row r="13" spans="1:13" s="348" customFormat="1" x14ac:dyDescent="0.2">
      <c r="A13" s="349"/>
      <c r="B13" s="349"/>
      <c r="C13" s="349"/>
      <c r="D13" s="349"/>
      <c r="E13" s="349"/>
      <c r="F13" s="349"/>
      <c r="G13" s="349"/>
      <c r="H13" s="349"/>
      <c r="I13" s="349"/>
      <c r="J13" s="349"/>
    </row>
    <row r="14" spans="1:13" s="370" customFormat="1" x14ac:dyDescent="0.2">
      <c r="A14" s="377"/>
      <c r="B14" s="378" t="s">
        <v>167</v>
      </c>
      <c r="C14" s="377"/>
      <c r="D14" s="377"/>
      <c r="E14" s="377"/>
      <c r="F14" s="377"/>
      <c r="G14" s="377"/>
      <c r="H14" s="377"/>
      <c r="I14" s="371"/>
      <c r="J14" s="371"/>
    </row>
    <row r="15" spans="1:13" s="371" customFormat="1" ht="8.25" customHeight="1" thickBot="1" x14ac:dyDescent="0.25">
      <c r="J15" s="379"/>
    </row>
    <row r="16" spans="1:13" s="371" customFormat="1" ht="76.5" x14ac:dyDescent="0.2">
      <c r="A16" s="351" t="s">
        <v>21</v>
      </c>
      <c r="B16" s="784" t="s">
        <v>168</v>
      </c>
      <c r="C16" s="784"/>
      <c r="D16" s="784"/>
      <c r="E16" s="350" t="s">
        <v>169</v>
      </c>
      <c r="F16" s="350" t="s">
        <v>170</v>
      </c>
      <c r="G16" s="350" t="s">
        <v>171</v>
      </c>
      <c r="H16" s="350" t="s">
        <v>172</v>
      </c>
      <c r="I16" s="784" t="s">
        <v>173</v>
      </c>
      <c r="J16" s="784"/>
      <c r="K16" s="785"/>
    </row>
    <row r="17" spans="1:12" s="371" customFormat="1" ht="16.5" thickBot="1" x14ac:dyDescent="0.25">
      <c r="A17" s="391">
        <v>1</v>
      </c>
      <c r="B17" s="786">
        <v>2</v>
      </c>
      <c r="C17" s="786"/>
      <c r="D17" s="786"/>
      <c r="E17" s="392">
        <v>3</v>
      </c>
      <c r="F17" s="392">
        <v>4</v>
      </c>
      <c r="G17" s="392">
        <v>5</v>
      </c>
      <c r="H17" s="392">
        <v>6</v>
      </c>
      <c r="I17" s="786">
        <v>7</v>
      </c>
      <c r="J17" s="786"/>
      <c r="K17" s="787"/>
    </row>
    <row r="18" spans="1:12" s="371" customFormat="1" ht="20.25" customHeight="1" thickTop="1" x14ac:dyDescent="0.2">
      <c r="A18" s="364">
        <v>1</v>
      </c>
      <c r="B18" s="793" t="s">
        <v>174</v>
      </c>
      <c r="C18" s="793"/>
      <c r="D18" s="793"/>
      <c r="E18" s="365"/>
      <c r="F18" s="390"/>
      <c r="G18" s="365">
        <v>1</v>
      </c>
      <c r="H18" s="366"/>
      <c r="I18" s="788"/>
      <c r="J18" s="788"/>
      <c r="K18" s="789"/>
      <c r="L18" s="377"/>
    </row>
    <row r="19" spans="1:12" s="371" customFormat="1" ht="20.25" customHeight="1" x14ac:dyDescent="0.2">
      <c r="A19" s="355">
        <v>2</v>
      </c>
      <c r="B19" s="777" t="s">
        <v>175</v>
      </c>
      <c r="C19" s="777"/>
      <c r="D19" s="777"/>
      <c r="E19" s="356"/>
      <c r="F19" s="380"/>
      <c r="G19" s="356"/>
      <c r="H19" s="357"/>
      <c r="I19" s="790"/>
      <c r="J19" s="790"/>
      <c r="K19" s="791"/>
      <c r="L19" s="377"/>
    </row>
    <row r="20" spans="1:12" s="371" customFormat="1" ht="20.25" customHeight="1" x14ac:dyDescent="0.2">
      <c r="A20" s="355">
        <v>3</v>
      </c>
      <c r="B20" s="777" t="s">
        <v>187</v>
      </c>
      <c r="C20" s="777"/>
      <c r="D20" s="777"/>
      <c r="E20" s="356"/>
      <c r="F20" s="380"/>
      <c r="G20" s="356"/>
      <c r="H20" s="357"/>
      <c r="I20" s="790"/>
      <c r="J20" s="790"/>
      <c r="K20" s="791"/>
      <c r="L20" s="377"/>
    </row>
    <row r="21" spans="1:12" s="371" customFormat="1" ht="20.25" customHeight="1" x14ac:dyDescent="0.2">
      <c r="A21" s="355">
        <v>4</v>
      </c>
      <c r="B21" s="777" t="s">
        <v>187</v>
      </c>
      <c r="C21" s="777"/>
      <c r="D21" s="777"/>
      <c r="E21" s="356"/>
      <c r="F21" s="380"/>
      <c r="G21" s="356"/>
      <c r="H21" s="357"/>
      <c r="I21" s="790"/>
      <c r="J21" s="790"/>
      <c r="K21" s="791"/>
      <c r="L21" s="377"/>
    </row>
    <row r="22" spans="1:12" s="371" customFormat="1" ht="20.25" customHeight="1" x14ac:dyDescent="0.2">
      <c r="A22" s="355">
        <v>5</v>
      </c>
      <c r="B22" s="777" t="s">
        <v>187</v>
      </c>
      <c r="C22" s="777"/>
      <c r="D22" s="777"/>
      <c r="E22" s="356"/>
      <c r="F22" s="380"/>
      <c r="G22" s="356"/>
      <c r="H22" s="357"/>
      <c r="I22" s="790"/>
      <c r="J22" s="790"/>
      <c r="K22" s="791"/>
      <c r="L22" s="377"/>
    </row>
    <row r="23" spans="1:12" s="363" customFormat="1" ht="33" customHeight="1" thickBot="1" x14ac:dyDescent="0.25">
      <c r="A23" s="358"/>
      <c r="B23" s="783" t="s">
        <v>73</v>
      </c>
      <c r="C23" s="783"/>
      <c r="D23" s="783"/>
      <c r="E23" s="359"/>
      <c r="F23" s="360"/>
      <c r="G23" s="361"/>
      <c r="H23" s="362"/>
      <c r="I23" s="792"/>
      <c r="J23" s="792"/>
      <c r="K23" s="367"/>
    </row>
    <row r="24" spans="1:12" s="371" customFormat="1" ht="8.25" customHeight="1" x14ac:dyDescent="0.2"/>
    <row r="25" spans="1:12" s="381" customFormat="1" x14ac:dyDescent="0.2">
      <c r="B25" s="381" t="s">
        <v>176</v>
      </c>
    </row>
    <row r="26" spans="1:12" s="371" customFormat="1" ht="6" customHeight="1" thickBot="1" x14ac:dyDescent="0.25">
      <c r="B26" s="372"/>
    </row>
    <row r="27" spans="1:12" s="371" customFormat="1" ht="76.5" x14ac:dyDescent="0.2">
      <c r="A27" s="351" t="s">
        <v>21</v>
      </c>
      <c r="B27" s="352" t="s">
        <v>177</v>
      </c>
      <c r="C27" s="353" t="s">
        <v>178</v>
      </c>
      <c r="D27" s="353" t="s">
        <v>179</v>
      </c>
      <c r="E27" s="353" t="s">
        <v>180</v>
      </c>
      <c r="F27" s="353" t="s">
        <v>181</v>
      </c>
      <c r="G27" s="353" t="s">
        <v>182</v>
      </c>
      <c r="H27" s="353" t="s">
        <v>183</v>
      </c>
      <c r="I27" s="353" t="s">
        <v>184</v>
      </c>
      <c r="J27" s="353" t="s">
        <v>185</v>
      </c>
      <c r="K27" s="354" t="s">
        <v>186</v>
      </c>
    </row>
    <row r="28" spans="1:12" s="363" customFormat="1" ht="16.5" thickBot="1" x14ac:dyDescent="0.25">
      <c r="A28" s="391">
        <v>1</v>
      </c>
      <c r="B28" s="393">
        <v>2</v>
      </c>
      <c r="C28" s="392">
        <v>3</v>
      </c>
      <c r="D28" s="392">
        <v>4</v>
      </c>
      <c r="E28" s="392">
        <v>5</v>
      </c>
      <c r="F28" s="392">
        <v>6</v>
      </c>
      <c r="G28" s="392">
        <v>7</v>
      </c>
      <c r="H28" s="392">
        <v>8</v>
      </c>
      <c r="I28" s="392">
        <v>9</v>
      </c>
      <c r="J28" s="392">
        <v>10</v>
      </c>
      <c r="K28" s="394">
        <v>11</v>
      </c>
    </row>
    <row r="29" spans="1:12" s="371" customFormat="1" ht="24" customHeight="1" thickTop="1" thickBot="1" x14ac:dyDescent="0.25">
      <c r="A29" s="382">
        <v>1</v>
      </c>
      <c r="B29" s="383"/>
      <c r="C29" s="384"/>
      <c r="D29" s="385"/>
      <c r="E29" s="386"/>
      <c r="F29" s="386"/>
      <c r="G29" s="385"/>
      <c r="H29" s="384"/>
      <c r="I29" s="384"/>
      <c r="J29" s="387"/>
      <c r="K29" s="388"/>
    </row>
    <row r="30" spans="1:12" s="371" customFormat="1" ht="20.25" customHeight="1" x14ac:dyDescent="0.2"/>
    <row r="31" spans="1:12" x14ac:dyDescent="0.2">
      <c r="B31" s="381" t="s">
        <v>188</v>
      </c>
    </row>
    <row r="32" spans="1:12" ht="3.75" customHeight="1" thickBot="1" x14ac:dyDescent="0.25"/>
    <row r="33" spans="1:11" s="371" customFormat="1" ht="60.75" customHeight="1" x14ac:dyDescent="0.2">
      <c r="A33" s="351" t="s">
        <v>21</v>
      </c>
      <c r="B33" s="794" t="s">
        <v>186</v>
      </c>
      <c r="C33" s="795"/>
      <c r="D33" s="353" t="s">
        <v>189</v>
      </c>
      <c r="E33" s="354" t="s">
        <v>73</v>
      </c>
      <c r="F33" s="396"/>
      <c r="G33" s="396"/>
      <c r="H33" s="396"/>
      <c r="I33" s="396"/>
      <c r="J33" s="396"/>
      <c r="K33" s="396"/>
    </row>
    <row r="34" spans="1:11" s="363" customFormat="1" ht="16.5" thickBot="1" x14ac:dyDescent="0.25">
      <c r="A34" s="391">
        <v>1</v>
      </c>
      <c r="B34" s="775">
        <v>2</v>
      </c>
      <c r="C34" s="776"/>
      <c r="D34" s="392">
        <v>4</v>
      </c>
      <c r="E34" s="394">
        <v>5</v>
      </c>
      <c r="F34" s="396"/>
      <c r="G34" s="396"/>
      <c r="H34" s="396"/>
      <c r="I34" s="396"/>
      <c r="J34" s="396"/>
      <c r="K34" s="396"/>
    </row>
    <row r="35" spans="1:11" s="371" customFormat="1" ht="24" customHeight="1" thickTop="1" thickBot="1" x14ac:dyDescent="0.25">
      <c r="A35" s="382">
        <v>1</v>
      </c>
      <c r="B35" s="781"/>
      <c r="C35" s="782"/>
      <c r="D35" s="395"/>
      <c r="E35" s="402"/>
      <c r="F35" s="397"/>
      <c r="G35" s="398"/>
      <c r="H35" s="399"/>
      <c r="I35" s="399"/>
      <c r="J35" s="400"/>
      <c r="K35" s="401"/>
    </row>
  </sheetData>
  <mergeCells count="29"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  <mergeCell ref="B34:C34"/>
    <mergeCell ref="B22:D22"/>
    <mergeCell ref="B20:D20"/>
    <mergeCell ref="A8:K8"/>
    <mergeCell ref="A10:K10"/>
    <mergeCell ref="A12:K12"/>
    <mergeCell ref="A9:K9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view="pageBreakPreview" topLeftCell="A55" zoomScale="90" zoomScaleNormal="100" zoomScaleSheetLayoutView="90" workbookViewId="0">
      <selection activeCell="F56" sqref="F56"/>
    </sheetView>
  </sheetViews>
  <sheetFormatPr defaultColWidth="9.140625" defaultRowHeight="15.75" x14ac:dyDescent="0.25"/>
  <cols>
    <col min="1" max="1" width="6.28515625" style="462" customWidth="1"/>
    <col min="2" max="2" width="34" style="462" customWidth="1"/>
    <col min="3" max="3" width="18.28515625" style="462" customWidth="1"/>
    <col min="4" max="4" width="12.140625" style="462" customWidth="1"/>
    <col min="5" max="5" width="23.85546875" style="462" customWidth="1"/>
    <col min="6" max="6" width="9.28515625" style="462" bestFit="1" customWidth="1"/>
    <col min="7" max="7" width="26.28515625" style="462" customWidth="1"/>
    <col min="8" max="8" width="14.28515625" style="462" customWidth="1"/>
    <col min="9" max="9" width="25.85546875" style="643" customWidth="1"/>
    <col min="10" max="10" width="10.28515625" style="462" customWidth="1"/>
    <col min="11" max="11" width="11.5703125" style="462" customWidth="1"/>
    <col min="12" max="16384" width="9.140625" style="462"/>
  </cols>
  <sheetData>
    <row r="1" spans="1:11" hidden="1" x14ac:dyDescent="0.25">
      <c r="A1" s="213"/>
      <c r="B1" s="213"/>
      <c r="C1" s="213"/>
      <c r="D1" s="213"/>
      <c r="E1" s="213"/>
      <c r="F1" s="809" t="s">
        <v>38</v>
      </c>
      <c r="G1" s="809"/>
      <c r="H1" s="809"/>
    </row>
    <row r="2" spans="1:11" hidden="1" x14ac:dyDescent="0.25">
      <c r="A2" s="112"/>
      <c r="B2" s="112"/>
      <c r="C2" s="112"/>
      <c r="D2" s="214"/>
      <c r="E2" s="112"/>
      <c r="F2" s="809" t="s">
        <v>68</v>
      </c>
      <c r="G2" s="809"/>
      <c r="H2" s="809"/>
    </row>
    <row r="3" spans="1:11" hidden="1" x14ac:dyDescent="0.25">
      <c r="A3" s="112"/>
      <c r="B3" s="112"/>
      <c r="C3" s="112"/>
      <c r="D3" s="214"/>
      <c r="E3" s="112"/>
      <c r="F3" s="453" t="s">
        <v>69</v>
      </c>
      <c r="G3" s="456"/>
      <c r="H3" s="217"/>
    </row>
    <row r="4" spans="1:11" x14ac:dyDescent="0.25">
      <c r="A4" s="112"/>
      <c r="B4" s="112"/>
      <c r="C4" s="112"/>
      <c r="D4" s="214"/>
      <c r="E4" s="112"/>
      <c r="F4" s="453"/>
      <c r="G4" s="456"/>
      <c r="H4" s="217"/>
    </row>
    <row r="5" spans="1:11" x14ac:dyDescent="0.25">
      <c r="A5" s="810" t="s">
        <v>70</v>
      </c>
      <c r="B5" s="810"/>
      <c r="C5" s="810"/>
      <c r="D5" s="810"/>
      <c r="E5" s="810"/>
      <c r="F5" s="810"/>
      <c r="G5" s="810"/>
      <c r="H5" s="810"/>
    </row>
    <row r="6" spans="1:11" x14ac:dyDescent="0.25">
      <c r="A6" s="454"/>
      <c r="B6" s="454"/>
      <c r="C6" s="454"/>
      <c r="D6" s="454"/>
      <c r="E6" s="454"/>
      <c r="F6" s="454"/>
      <c r="G6" s="454"/>
      <c r="H6" s="454"/>
    </row>
    <row r="7" spans="1:11" x14ac:dyDescent="0.25">
      <c r="A7" s="455"/>
      <c r="B7" s="455"/>
      <c r="C7" s="455"/>
      <c r="D7" s="455"/>
      <c r="E7" s="455"/>
      <c r="F7" s="455"/>
      <c r="G7" s="455"/>
      <c r="H7" s="455"/>
    </row>
    <row r="8" spans="1:11" ht="35.25" customHeight="1" x14ac:dyDescent="0.25">
      <c r="A8" s="811" t="str">
        <f>' ССР (нов)'!A9:G9</f>
        <v xml:space="preserve">на разработку проектной документации и рабочей документации на </v>
      </c>
      <c r="B8" s="811"/>
      <c r="C8" s="811"/>
      <c r="D8" s="811"/>
      <c r="E8" s="811"/>
      <c r="F8" s="811"/>
      <c r="G8" s="811"/>
      <c r="H8" s="811"/>
    </row>
    <row r="9" spans="1:11" ht="35.25" customHeight="1" x14ac:dyDescent="0.25">
      <c r="A9" s="778" t="str">
        <f>' ССР (нов)'!A10:G10</f>
        <v xml:space="preserve">по адресу: </v>
      </c>
      <c r="B9" s="778"/>
      <c r="C9" s="778"/>
      <c r="D9" s="778"/>
      <c r="E9" s="778"/>
      <c r="F9" s="778"/>
      <c r="G9" s="778"/>
      <c r="H9" s="778"/>
      <c r="I9" s="680"/>
      <c r="J9" s="680"/>
      <c r="K9" s="680"/>
    </row>
    <row r="10" spans="1:11" ht="25.5" customHeight="1" x14ac:dyDescent="0.25">
      <c r="A10" s="812" t="s">
        <v>296</v>
      </c>
      <c r="B10" s="812"/>
      <c r="C10" s="812"/>
      <c r="D10" s="812"/>
      <c r="E10" s="812"/>
      <c r="F10" s="812"/>
      <c r="G10" s="812"/>
      <c r="H10" s="812"/>
    </row>
    <row r="11" spans="1:11" ht="25.5" customHeight="1" x14ac:dyDescent="0.25">
      <c r="A11" s="812" t="s">
        <v>297</v>
      </c>
      <c r="B11" s="812"/>
      <c r="C11" s="812"/>
      <c r="D11" s="812"/>
      <c r="E11" s="812"/>
      <c r="F11" s="812"/>
      <c r="G11" s="812"/>
      <c r="H11" s="812"/>
    </row>
    <row r="12" spans="1:11" ht="21.75" customHeight="1" x14ac:dyDescent="0.25">
      <c r="A12" s="456"/>
      <c r="B12" s="198"/>
      <c r="C12" s="198"/>
      <c r="D12" s="220"/>
      <c r="E12" s="198"/>
      <c r="F12" s="221"/>
      <c r="G12" s="198"/>
      <c r="H12" s="220"/>
    </row>
    <row r="13" spans="1:11" ht="69" customHeight="1" thickBot="1" x14ac:dyDescent="0.3">
      <c r="A13" s="806" t="s">
        <v>240</v>
      </c>
      <c r="B13" s="807"/>
      <c r="C13" s="807"/>
      <c r="D13" s="807"/>
      <c r="E13" s="807"/>
      <c r="F13" s="807"/>
      <c r="G13" s="807"/>
      <c r="H13" s="808"/>
    </row>
    <row r="14" spans="1:11" s="638" customFormat="1" ht="24.75" thickBot="1" x14ac:dyDescent="0.25">
      <c r="A14" s="265" t="s">
        <v>21</v>
      </c>
      <c r="B14" s="804" t="s">
        <v>22</v>
      </c>
      <c r="C14" s="805"/>
      <c r="D14" s="266" t="s">
        <v>23</v>
      </c>
      <c r="E14" s="266" t="s">
        <v>24</v>
      </c>
      <c r="F14" s="267" t="s">
        <v>25</v>
      </c>
      <c r="G14" s="266" t="s">
        <v>0</v>
      </c>
      <c r="H14" s="268" t="s">
        <v>26</v>
      </c>
      <c r="I14" s="645"/>
    </row>
    <row r="15" spans="1:11" ht="78.75" x14ac:dyDescent="0.25">
      <c r="A15" s="222">
        <v>1</v>
      </c>
      <c r="B15" s="223" t="s">
        <v>71</v>
      </c>
      <c r="C15" s="224" t="s">
        <v>85</v>
      </c>
      <c r="D15" s="225"/>
      <c r="E15" s="226" t="s">
        <v>247</v>
      </c>
      <c r="F15" s="227"/>
      <c r="G15" s="227"/>
      <c r="H15" s="228">
        <f>ROUND(D15*F15,2)</f>
        <v>0</v>
      </c>
      <c r="I15" s="646"/>
    </row>
    <row r="16" spans="1:11" ht="47.25" x14ac:dyDescent="0.25">
      <c r="A16" s="222">
        <v>2</v>
      </c>
      <c r="B16" s="223" t="s">
        <v>72</v>
      </c>
      <c r="C16" s="224" t="s">
        <v>85</v>
      </c>
      <c r="D16" s="225"/>
      <c r="E16" s="226" t="s">
        <v>248</v>
      </c>
      <c r="F16" s="227"/>
      <c r="G16" s="227"/>
      <c r="H16" s="228">
        <f>ROUND(D16*F16,2)</f>
        <v>0</v>
      </c>
      <c r="I16" s="646"/>
    </row>
    <row r="17" spans="1:10" x14ac:dyDescent="0.25">
      <c r="A17" s="222"/>
      <c r="B17" s="229" t="s">
        <v>73</v>
      </c>
      <c r="C17" s="226"/>
      <c r="D17" s="230"/>
      <c r="E17" s="226"/>
      <c r="F17" s="231"/>
      <c r="G17" s="232"/>
      <c r="H17" s="233">
        <f>SUM(H15:H16)</f>
        <v>0</v>
      </c>
      <c r="I17" s="646"/>
    </row>
    <row r="18" spans="1:10" ht="31.5" x14ac:dyDescent="0.25">
      <c r="A18" s="222">
        <v>3</v>
      </c>
      <c r="B18" s="223" t="s">
        <v>27</v>
      </c>
      <c r="C18" s="224" t="s">
        <v>85</v>
      </c>
      <c r="D18" s="225"/>
      <c r="E18" s="226" t="s">
        <v>249</v>
      </c>
      <c r="F18" s="227"/>
      <c r="G18" s="227"/>
      <c r="H18" s="228">
        <f>ROUND(D18*F18,2)</f>
        <v>0</v>
      </c>
      <c r="I18" s="646"/>
    </row>
    <row r="19" spans="1:10" ht="78.75" x14ac:dyDescent="0.25">
      <c r="A19" s="235">
        <v>4</v>
      </c>
      <c r="B19" s="236" t="s">
        <v>28</v>
      </c>
      <c r="C19" s="237"/>
      <c r="D19" s="238"/>
      <c r="E19" s="239" t="s">
        <v>250</v>
      </c>
      <c r="F19" s="238"/>
      <c r="G19" s="227" t="str">
        <f>CONCATENATE(D19,"*",F19)</f>
        <v>*</v>
      </c>
      <c r="H19" s="228">
        <f>ROUND(D19*F19,2)</f>
        <v>0</v>
      </c>
      <c r="I19" s="646"/>
    </row>
    <row r="20" spans="1:10" ht="31.5" x14ac:dyDescent="0.25">
      <c r="A20" s="235">
        <v>5</v>
      </c>
      <c r="B20" s="236" t="s">
        <v>29</v>
      </c>
      <c r="C20" s="237"/>
      <c r="D20" s="238"/>
      <c r="E20" s="239" t="s">
        <v>251</v>
      </c>
      <c r="F20" s="238"/>
      <c r="G20" s="227" t="str">
        <f>CONCATENATE(D20,"*",F20)</f>
        <v>*</v>
      </c>
      <c r="H20" s="228">
        <f>ROUND(D20*F20,2)</f>
        <v>0</v>
      </c>
      <c r="I20" s="646"/>
    </row>
    <row r="21" spans="1:10" ht="47.25" x14ac:dyDescent="0.25">
      <c r="A21" s="235">
        <v>6</v>
      </c>
      <c r="B21" s="236" t="s">
        <v>30</v>
      </c>
      <c r="C21" s="237"/>
      <c r="D21" s="238"/>
      <c r="E21" s="239" t="s">
        <v>252</v>
      </c>
      <c r="F21" s="238"/>
      <c r="G21" s="227" t="str">
        <f>CONCATENATE(D21,"*",F21)</f>
        <v>*</v>
      </c>
      <c r="H21" s="228">
        <f>ROUND(D21*F21,2)</f>
        <v>0</v>
      </c>
      <c r="I21" s="646"/>
    </row>
    <row r="22" spans="1:10" ht="94.5" x14ac:dyDescent="0.25">
      <c r="A22" s="240">
        <v>7</v>
      </c>
      <c r="B22" s="568" t="s">
        <v>242</v>
      </c>
      <c r="C22" s="242" t="s">
        <v>31</v>
      </c>
      <c r="D22" s="243"/>
      <c r="E22" s="608" t="s">
        <v>253</v>
      </c>
      <c r="F22" s="244">
        <f>Т.с.!C77/1000</f>
        <v>0</v>
      </c>
      <c r="G22" s="225">
        <f>D22</f>
        <v>0</v>
      </c>
      <c r="H22" s="234">
        <f>G22</f>
        <v>0</v>
      </c>
      <c r="I22" s="646"/>
    </row>
    <row r="23" spans="1:10" ht="31.5" x14ac:dyDescent="0.25">
      <c r="A23" s="240">
        <v>8</v>
      </c>
      <c r="B23" s="241" t="s">
        <v>74</v>
      </c>
      <c r="C23" s="224" t="s">
        <v>85</v>
      </c>
      <c r="D23" s="243"/>
      <c r="E23" s="608" t="s">
        <v>254</v>
      </c>
      <c r="F23" s="245"/>
      <c r="G23" s="227" t="str">
        <f>CONCATENATE(D23,"*",F23)</f>
        <v>*</v>
      </c>
      <c r="H23" s="234">
        <f>ROUND(D23*F23,2)</f>
        <v>0</v>
      </c>
      <c r="I23" s="646"/>
    </row>
    <row r="24" spans="1:10" ht="32.25" customHeight="1" x14ac:dyDescent="0.25">
      <c r="A24" s="240">
        <v>9</v>
      </c>
      <c r="B24" s="570" t="s">
        <v>75</v>
      </c>
      <c r="C24" s="571" t="s">
        <v>256</v>
      </c>
      <c r="D24" s="572"/>
      <c r="E24" s="573" t="s">
        <v>255</v>
      </c>
      <c r="F24" s="574"/>
      <c r="G24" s="602" t="str">
        <f>CONCATENATE(D24,"*",F24)</f>
        <v>*</v>
      </c>
      <c r="H24" s="234">
        <f>ROUND(D24*F24,2)</f>
        <v>0</v>
      </c>
    </row>
    <row r="25" spans="1:10" ht="20.25" customHeight="1" x14ac:dyDescent="0.25">
      <c r="A25" s="569"/>
      <c r="B25" s="582" t="s">
        <v>257</v>
      </c>
      <c r="C25" s="577"/>
      <c r="D25" s="578"/>
      <c r="E25" s="579"/>
      <c r="F25" s="580"/>
      <c r="G25" s="581"/>
      <c r="H25" s="228"/>
    </row>
    <row r="26" spans="1:10" ht="67.5" customHeight="1" x14ac:dyDescent="0.25">
      <c r="A26" s="235">
        <v>10</v>
      </c>
      <c r="B26" s="241" t="s">
        <v>76</v>
      </c>
      <c r="C26" s="575" t="s">
        <v>259</v>
      </c>
      <c r="D26" s="243"/>
      <c r="E26" s="608" t="s">
        <v>258</v>
      </c>
      <c r="F26" s="576"/>
      <c r="G26" s="603"/>
      <c r="H26" s="234">
        <f>ROUND(D26*F26,2)</f>
        <v>0</v>
      </c>
    </row>
    <row r="27" spans="1:10" ht="60" customHeight="1" x14ac:dyDescent="0.25">
      <c r="A27" s="235">
        <v>11</v>
      </c>
      <c r="B27" s="239" t="s">
        <v>108</v>
      </c>
      <c r="C27" s="249" t="s">
        <v>260</v>
      </c>
      <c r="D27" s="246"/>
      <c r="E27" s="239" t="s">
        <v>261</v>
      </c>
      <c r="F27" s="247"/>
      <c r="G27" s="247"/>
      <c r="H27" s="228"/>
    </row>
    <row r="28" spans="1:10" ht="39.75" customHeight="1" x14ac:dyDescent="0.25">
      <c r="A28" s="599" t="s">
        <v>77</v>
      </c>
      <c r="B28" s="248" t="str">
        <f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100"/>
      <c r="D28" s="100"/>
      <c r="E28" s="249"/>
      <c r="F28" s="250"/>
      <c r="G28" s="250"/>
      <c r="H28" s="251">
        <f>ROUND(D27*D28*F28,2)</f>
        <v>0</v>
      </c>
    </row>
    <row r="29" spans="1:10" ht="38.25" customHeight="1" x14ac:dyDescent="0.25">
      <c r="A29" s="599" t="s">
        <v>87</v>
      </c>
      <c r="B29" s="248" t="str">
        <f t="shared" ref="B29:B30" si="0">CONCATENATE("Источники неорганизованные, (кол-во ",D29,") веществ в каждом ",F29)</f>
        <v xml:space="preserve">Источники неорганизованные, (кол-во ) веществ в каждом </v>
      </c>
      <c r="C29" s="100"/>
      <c r="D29" s="100"/>
      <c r="E29" s="249"/>
      <c r="F29" s="250"/>
      <c r="G29" s="250"/>
      <c r="H29" s="251">
        <f>ROUND(D27*D29*F29,2)</f>
        <v>0</v>
      </c>
    </row>
    <row r="30" spans="1:10" ht="43.5" customHeight="1" x14ac:dyDescent="0.25">
      <c r="A30" s="600" t="s">
        <v>88</v>
      </c>
      <c r="B30" s="248" t="str">
        <f t="shared" si="0"/>
        <v xml:space="preserve">Источники неорганизованные, (кол-во ) веществ в каждом </v>
      </c>
      <c r="C30" s="100"/>
      <c r="D30" s="100"/>
      <c r="E30" s="249"/>
      <c r="F30" s="250"/>
      <c r="G30" s="250"/>
      <c r="H30" s="251">
        <f>ROUND(D27*D30*F30,2)</f>
        <v>0</v>
      </c>
    </row>
    <row r="31" spans="1:10" ht="27.75" customHeight="1" x14ac:dyDescent="0.25">
      <c r="A31" s="235"/>
      <c r="B31" s="593" t="s">
        <v>78</v>
      </c>
      <c r="C31" s="248"/>
      <c r="D31" s="252"/>
      <c r="E31" s="248"/>
      <c r="F31" s="250"/>
      <c r="G31" s="592"/>
      <c r="H31" s="233"/>
      <c r="I31" s="646"/>
      <c r="J31" s="639"/>
    </row>
    <row r="32" spans="1:10" ht="27.75" customHeight="1" x14ac:dyDescent="0.25">
      <c r="A32" s="222">
        <v>12</v>
      </c>
      <c r="B32" s="236" t="s">
        <v>107</v>
      </c>
      <c r="C32" s="253"/>
      <c r="D32" s="225"/>
      <c r="E32" s="226" t="s">
        <v>262</v>
      </c>
      <c r="F32" s="227"/>
      <c r="G32" s="254"/>
      <c r="H32" s="234">
        <f>ROUND(G31*C32,2)</f>
        <v>0</v>
      </c>
      <c r="I32" s="646"/>
      <c r="J32" s="639"/>
    </row>
    <row r="33" spans="1:11" ht="36" customHeight="1" x14ac:dyDescent="0.25">
      <c r="A33" s="222">
        <v>13</v>
      </c>
      <c r="B33" s="236" t="s">
        <v>79</v>
      </c>
      <c r="C33" s="253"/>
      <c r="D33" s="225"/>
      <c r="E33" s="226" t="s">
        <v>263</v>
      </c>
      <c r="F33" s="227"/>
      <c r="G33" s="254"/>
      <c r="H33" s="234">
        <f>ROUND(G31*C33,2)</f>
        <v>0</v>
      </c>
      <c r="I33" s="646"/>
      <c r="J33" s="639"/>
    </row>
    <row r="34" spans="1:11" ht="30" customHeight="1" x14ac:dyDescent="0.25">
      <c r="A34" s="227">
        <v>14</v>
      </c>
      <c r="B34" s="236" t="s">
        <v>80</v>
      </c>
      <c r="C34" s="253"/>
      <c r="D34" s="225"/>
      <c r="E34" s="226" t="s">
        <v>264</v>
      </c>
      <c r="F34" s="227"/>
      <c r="G34" s="254"/>
      <c r="H34" s="589">
        <f>ROUND(G31*C34,2)</f>
        <v>0</v>
      </c>
    </row>
    <row r="35" spans="1:11" ht="53.25" hidden="1" customHeight="1" x14ac:dyDescent="0.25">
      <c r="A35" s="604">
        <v>15</v>
      </c>
      <c r="B35" s="633" t="s">
        <v>81</v>
      </c>
      <c r="C35" s="634" t="s">
        <v>266</v>
      </c>
      <c r="D35" s="635">
        <v>653</v>
      </c>
      <c r="E35" s="636" t="s">
        <v>265</v>
      </c>
      <c r="F35" s="634">
        <v>0</v>
      </c>
      <c r="G35" s="634" t="str">
        <f>CONCATENATE(D35,"*",F35)</f>
        <v>653*0</v>
      </c>
      <c r="H35" s="637">
        <f>ROUND(D35*F35,2)</f>
        <v>0</v>
      </c>
    </row>
    <row r="36" spans="1:11" s="37" customFormat="1" ht="63.75" customHeight="1" x14ac:dyDescent="0.25">
      <c r="A36" s="235">
        <v>17</v>
      </c>
      <c r="B36" s="236" t="s">
        <v>267</v>
      </c>
      <c r="C36" s="247" t="s">
        <v>244</v>
      </c>
      <c r="D36" s="246"/>
      <c r="E36" s="239" t="s">
        <v>268</v>
      </c>
      <c r="F36" s="247"/>
      <c r="G36" s="247"/>
      <c r="H36" s="234">
        <f>ROUND(D36*F36,2)</f>
        <v>0</v>
      </c>
      <c r="I36" s="644"/>
    </row>
    <row r="37" spans="1:11" s="37" customFormat="1" ht="63" x14ac:dyDescent="0.25">
      <c r="A37" s="235">
        <v>16</v>
      </c>
      <c r="B37" s="236" t="s">
        <v>32</v>
      </c>
      <c r="C37" s="590"/>
      <c r="D37" s="246"/>
      <c r="E37" s="239" t="s">
        <v>269</v>
      </c>
      <c r="F37" s="247"/>
      <c r="G37" s="591" t="str">
        <f>CONCATENATE(H36,"*",C37)</f>
        <v>0*</v>
      </c>
      <c r="H37" s="234">
        <f>ROUND(H36*C37,2)</f>
        <v>0</v>
      </c>
      <c r="I37" s="643"/>
    </row>
    <row r="38" spans="1:11" ht="84.75" customHeight="1" x14ac:dyDescent="0.25">
      <c r="A38" s="222">
        <v>17</v>
      </c>
      <c r="B38" s="236" t="s">
        <v>82</v>
      </c>
      <c r="C38" s="227" t="s">
        <v>83</v>
      </c>
      <c r="D38" s="225"/>
      <c r="E38" s="226" t="s">
        <v>270</v>
      </c>
      <c r="F38" s="654"/>
      <c r="G38" s="227"/>
      <c r="H38" s="228">
        <f>ROUND(D38*F38,2)</f>
        <v>0</v>
      </c>
    </row>
    <row r="39" spans="1:11" ht="60.75" customHeight="1" x14ac:dyDescent="0.25">
      <c r="A39" s="222">
        <v>18</v>
      </c>
      <c r="B39" s="584" t="s">
        <v>33</v>
      </c>
      <c r="C39" s="602" t="s">
        <v>83</v>
      </c>
      <c r="D39" s="585"/>
      <c r="E39" s="255" t="s">
        <v>271</v>
      </c>
      <c r="F39" s="655"/>
      <c r="G39" s="602"/>
      <c r="H39" s="228">
        <f>ROUND(D39*F39,2)</f>
        <v>0</v>
      </c>
    </row>
    <row r="40" spans="1:11" s="37" customFormat="1" ht="45" customHeight="1" x14ac:dyDescent="0.25">
      <c r="A40" s="235">
        <v>19</v>
      </c>
      <c r="B40" s="584" t="s">
        <v>302</v>
      </c>
      <c r="C40" s="650"/>
      <c r="D40" s="651"/>
      <c r="E40" s="255" t="s">
        <v>303</v>
      </c>
      <c r="F40" s="652"/>
      <c r="G40" s="653"/>
      <c r="H40" s="656">
        <f>ROUND((H38+H39)*C40,2)</f>
        <v>0</v>
      </c>
      <c r="I40" s="644"/>
    </row>
    <row r="41" spans="1:11" ht="24.75" customHeight="1" x14ac:dyDescent="0.25">
      <c r="A41" s="583"/>
      <c r="B41" s="594" t="s">
        <v>272</v>
      </c>
      <c r="C41" s="588"/>
      <c r="D41" s="587"/>
      <c r="E41" s="577"/>
      <c r="F41" s="588"/>
      <c r="G41" s="581"/>
      <c r="H41" s="228"/>
    </row>
    <row r="42" spans="1:11" s="37" customFormat="1" ht="63.75" customHeight="1" x14ac:dyDescent="0.25">
      <c r="A42" s="235">
        <v>20</v>
      </c>
      <c r="B42" s="236" t="s">
        <v>273</v>
      </c>
      <c r="C42" s="247"/>
      <c r="D42" s="657"/>
      <c r="E42" s="239" t="s">
        <v>274</v>
      </c>
      <c r="F42" s="658"/>
      <c r="G42" s="247"/>
      <c r="H42" s="234">
        <f>ROUND(D42*F42,2)</f>
        <v>0</v>
      </c>
      <c r="I42" s="644"/>
    </row>
    <row r="43" spans="1:11" s="37" customFormat="1" ht="47.25" x14ac:dyDescent="0.25">
      <c r="A43" s="235">
        <v>21</v>
      </c>
      <c r="B43" s="584" t="s">
        <v>276</v>
      </c>
      <c r="C43" s="650"/>
      <c r="D43" s="651"/>
      <c r="E43" s="624" t="s">
        <v>275</v>
      </c>
      <c r="F43" s="652"/>
      <c r="G43" s="653"/>
      <c r="H43" s="234">
        <f>ROUND(H42*C43,2)</f>
        <v>0</v>
      </c>
      <c r="I43" s="644"/>
    </row>
    <row r="44" spans="1:11" s="37" customFormat="1" ht="27.75" customHeight="1" x14ac:dyDescent="0.25">
      <c r="A44" s="595"/>
      <c r="B44" s="594" t="s">
        <v>277</v>
      </c>
      <c r="C44" s="596"/>
      <c r="D44" s="578"/>
      <c r="E44" s="579"/>
      <c r="F44" s="597"/>
      <c r="G44" s="598"/>
      <c r="H44" s="228"/>
      <c r="I44" s="644"/>
    </row>
    <row r="45" spans="1:11" s="37" customFormat="1" ht="27.75" customHeight="1" x14ac:dyDescent="0.25">
      <c r="A45" s="609"/>
      <c r="B45" s="610" t="s">
        <v>45</v>
      </c>
      <c r="C45" s="611"/>
      <c r="D45" s="612"/>
      <c r="E45" s="613"/>
      <c r="F45" s="614"/>
      <c r="G45" s="615"/>
      <c r="H45" s="606"/>
      <c r="I45" s="644" t="s">
        <v>293</v>
      </c>
    </row>
    <row r="46" spans="1:11" ht="47.25" customHeight="1" x14ac:dyDescent="0.25">
      <c r="A46" s="796">
        <v>22</v>
      </c>
      <c r="B46" s="798" t="s">
        <v>280</v>
      </c>
      <c r="C46" s="800" t="s">
        <v>243</v>
      </c>
      <c r="D46" s="802"/>
      <c r="E46" s="255" t="s">
        <v>286</v>
      </c>
      <c r="F46" s="602"/>
      <c r="G46" s="602"/>
      <c r="H46" s="606">
        <f>ROUND(D46*F46*F47,2)</f>
        <v>0</v>
      </c>
      <c r="I46" s="647" t="s">
        <v>283</v>
      </c>
      <c r="J46" s="640" t="s">
        <v>285</v>
      </c>
      <c r="K46" s="640" t="s">
        <v>284</v>
      </c>
    </row>
    <row r="47" spans="1:11" ht="31.5" x14ac:dyDescent="0.25">
      <c r="A47" s="797"/>
      <c r="B47" s="799"/>
      <c r="C47" s="801"/>
      <c r="D47" s="803"/>
      <c r="E47" s="586" t="s">
        <v>282</v>
      </c>
      <c r="F47" s="603"/>
      <c r="G47" s="603"/>
      <c r="H47" s="607"/>
      <c r="I47" s="648">
        <v>1</v>
      </c>
      <c r="J47" s="641">
        <v>1.1000000000000001</v>
      </c>
      <c r="K47" s="641">
        <v>1.2</v>
      </c>
    </row>
    <row r="48" spans="1:11" ht="54" hidden="1" customHeight="1" x14ac:dyDescent="0.25">
      <c r="A48" s="222">
        <v>20</v>
      </c>
      <c r="B48" s="236" t="s">
        <v>246</v>
      </c>
      <c r="C48" s="602" t="s">
        <v>245</v>
      </c>
      <c r="D48" s="601">
        <v>455</v>
      </c>
      <c r="E48" s="255" t="s">
        <v>278</v>
      </c>
      <c r="F48" s="602">
        <v>9</v>
      </c>
      <c r="G48" s="227" t="str">
        <f t="shared" ref="G48:G49" si="1">CONCATENATE(D48,"*",F48)</f>
        <v>455*9</v>
      </c>
      <c r="H48" s="228">
        <f>ROUND(D48*F48,2)*0</f>
        <v>0</v>
      </c>
    </row>
    <row r="49" spans="1:12" ht="47.25" x14ac:dyDescent="0.25">
      <c r="A49" s="222">
        <v>23</v>
      </c>
      <c r="B49" s="236" t="s">
        <v>304</v>
      </c>
      <c r="C49" s="625" t="s">
        <v>245</v>
      </c>
      <c r="D49" s="626"/>
      <c r="E49" s="255" t="s">
        <v>305</v>
      </c>
      <c r="F49" s="625"/>
      <c r="G49" s="227"/>
      <c r="H49" s="228">
        <f t="shared" ref="H49" si="2">ROUND(D49*F49,2)</f>
        <v>0</v>
      </c>
    </row>
    <row r="50" spans="1:12" ht="63" x14ac:dyDescent="0.25">
      <c r="A50" s="222">
        <v>24</v>
      </c>
      <c r="B50" s="236" t="s">
        <v>306</v>
      </c>
      <c r="C50" s="602" t="s">
        <v>245</v>
      </c>
      <c r="D50" s="601">
        <v>1860</v>
      </c>
      <c r="E50" s="255" t="s">
        <v>279</v>
      </c>
      <c r="F50" s="602"/>
      <c r="G50" s="227"/>
      <c r="H50" s="228"/>
      <c r="I50" s="643">
        <v>1650</v>
      </c>
      <c r="J50" s="643" t="s">
        <v>315</v>
      </c>
      <c r="K50" s="643">
        <v>1860</v>
      </c>
      <c r="L50" s="643" t="s">
        <v>316</v>
      </c>
    </row>
    <row r="51" spans="1:12" ht="42.75" customHeight="1" x14ac:dyDescent="0.25">
      <c r="A51" s="796">
        <v>25</v>
      </c>
      <c r="B51" s="798" t="s">
        <v>101</v>
      </c>
      <c r="C51" s="800" t="s">
        <v>243</v>
      </c>
      <c r="D51" s="802"/>
      <c r="E51" s="255" t="s">
        <v>281</v>
      </c>
      <c r="F51" s="602"/>
      <c r="G51" s="602"/>
      <c r="H51" s="606">
        <f>ROUND(D51*F51*F52,2)</f>
        <v>0</v>
      </c>
      <c r="I51" s="649"/>
      <c r="J51" s="460"/>
      <c r="K51" s="460"/>
    </row>
    <row r="52" spans="1:12" ht="31.5" x14ac:dyDescent="0.25">
      <c r="A52" s="797"/>
      <c r="B52" s="799"/>
      <c r="C52" s="801"/>
      <c r="D52" s="803"/>
      <c r="E52" s="586" t="s">
        <v>282</v>
      </c>
      <c r="F52" s="603"/>
      <c r="G52" s="603"/>
      <c r="H52" s="605"/>
    </row>
    <row r="53" spans="1:12" ht="42.75" customHeight="1" x14ac:dyDescent="0.25">
      <c r="A53" s="796">
        <v>26</v>
      </c>
      <c r="B53" s="798" t="s">
        <v>287</v>
      </c>
      <c r="C53" s="800" t="s">
        <v>243</v>
      </c>
      <c r="D53" s="802"/>
      <c r="E53" s="255" t="s">
        <v>288</v>
      </c>
      <c r="F53" s="602"/>
      <c r="G53" s="602"/>
      <c r="H53" s="606">
        <f>ROUND(D53*F53*F54,2)</f>
        <v>0</v>
      </c>
      <c r="I53" s="649"/>
      <c r="J53" s="460"/>
      <c r="K53" s="460"/>
    </row>
    <row r="54" spans="1:12" ht="31.5" x14ac:dyDescent="0.25">
      <c r="A54" s="797"/>
      <c r="B54" s="799"/>
      <c r="C54" s="801"/>
      <c r="D54" s="803"/>
      <c r="E54" s="586" t="s">
        <v>282</v>
      </c>
      <c r="F54" s="603"/>
      <c r="G54" s="603"/>
      <c r="H54" s="605"/>
    </row>
    <row r="55" spans="1:12" ht="42.75" customHeight="1" x14ac:dyDescent="0.25">
      <c r="A55" s="796">
        <v>27</v>
      </c>
      <c r="B55" s="798" t="s">
        <v>102</v>
      </c>
      <c r="C55" s="800" t="s">
        <v>243</v>
      </c>
      <c r="D55" s="802"/>
      <c r="E55" s="255" t="s">
        <v>289</v>
      </c>
      <c r="F55" s="602"/>
      <c r="G55" s="602"/>
      <c r="H55" s="606">
        <f>ROUND(D55*F55*F56,2)</f>
        <v>0</v>
      </c>
      <c r="I55" s="649"/>
      <c r="J55" s="460"/>
      <c r="K55" s="460"/>
    </row>
    <row r="56" spans="1:12" ht="31.5" x14ac:dyDescent="0.25">
      <c r="A56" s="797"/>
      <c r="B56" s="799"/>
      <c r="C56" s="801"/>
      <c r="D56" s="803"/>
      <c r="E56" s="586" t="s">
        <v>282</v>
      </c>
      <c r="F56" s="603"/>
      <c r="G56" s="603"/>
      <c r="H56" s="605"/>
    </row>
    <row r="57" spans="1:12" s="37" customFormat="1" ht="27.75" customHeight="1" x14ac:dyDescent="0.25">
      <c r="A57" s="609"/>
      <c r="B57" s="610" t="s">
        <v>291</v>
      </c>
      <c r="C57" s="611"/>
      <c r="D57" s="612"/>
      <c r="E57" s="613"/>
      <c r="F57" s="614"/>
      <c r="G57" s="615"/>
      <c r="H57" s="606"/>
      <c r="I57" s="644" t="s">
        <v>293</v>
      </c>
    </row>
    <row r="58" spans="1:12" ht="47.25" customHeight="1" x14ac:dyDescent="0.25">
      <c r="A58" s="796">
        <v>28</v>
      </c>
      <c r="B58" s="798" t="s">
        <v>280</v>
      </c>
      <c r="C58" s="800" t="s">
        <v>243</v>
      </c>
      <c r="D58" s="802"/>
      <c r="E58" s="255" t="s">
        <v>286</v>
      </c>
      <c r="F58" s="602"/>
      <c r="G58" s="602"/>
      <c r="H58" s="606">
        <f>ROUND(D58*F58*F59,2)</f>
        <v>0</v>
      </c>
      <c r="I58" s="647" t="s">
        <v>283</v>
      </c>
      <c r="J58" s="640" t="s">
        <v>285</v>
      </c>
      <c r="K58" s="640" t="s">
        <v>284</v>
      </c>
    </row>
    <row r="59" spans="1:12" ht="31.5" x14ac:dyDescent="0.25">
      <c r="A59" s="797"/>
      <c r="B59" s="799"/>
      <c r="C59" s="801"/>
      <c r="D59" s="803"/>
      <c r="E59" s="586" t="s">
        <v>282</v>
      </c>
      <c r="F59" s="603"/>
      <c r="G59" s="603"/>
      <c r="H59" s="607"/>
      <c r="I59" s="648">
        <v>1</v>
      </c>
      <c r="J59" s="641">
        <v>1.1000000000000001</v>
      </c>
      <c r="K59" s="641">
        <v>1.2</v>
      </c>
    </row>
    <row r="60" spans="1:12" ht="54" hidden="1" customHeight="1" x14ac:dyDescent="0.25">
      <c r="A60" s="222">
        <v>20</v>
      </c>
      <c r="B60" s="236" t="s">
        <v>246</v>
      </c>
      <c r="C60" s="602" t="s">
        <v>245</v>
      </c>
      <c r="D60" s="601">
        <v>455</v>
      </c>
      <c r="E60" s="255" t="s">
        <v>278</v>
      </c>
      <c r="F60" s="602">
        <v>5</v>
      </c>
      <c r="G60" s="227" t="str">
        <f t="shared" ref="G60:G62" si="3">CONCATENATE(D60,"*",F60)</f>
        <v>455*5</v>
      </c>
      <c r="H60" s="228">
        <f>ROUND(D60*F60,2)*0</f>
        <v>0</v>
      </c>
    </row>
    <row r="61" spans="1:12" ht="47.25" x14ac:dyDescent="0.25">
      <c r="A61" s="222">
        <v>29</v>
      </c>
      <c r="B61" s="236" t="s">
        <v>304</v>
      </c>
      <c r="C61" s="625" t="s">
        <v>245</v>
      </c>
      <c r="D61" s="626"/>
      <c r="E61" s="255" t="s">
        <v>305</v>
      </c>
      <c r="F61" s="625"/>
      <c r="G61" s="227"/>
      <c r="H61" s="228">
        <f t="shared" ref="H61:H62" si="4">ROUND(D61*F61,2)</f>
        <v>0</v>
      </c>
    </row>
    <row r="62" spans="1:12" ht="63" x14ac:dyDescent="0.25">
      <c r="A62" s="222">
        <v>30</v>
      </c>
      <c r="B62" s="236" t="s">
        <v>306</v>
      </c>
      <c r="C62" s="602" t="s">
        <v>245</v>
      </c>
      <c r="D62" s="601"/>
      <c r="E62" s="255" t="s">
        <v>279</v>
      </c>
      <c r="F62" s="655"/>
      <c r="G62" s="227"/>
      <c r="H62" s="228">
        <f t="shared" si="4"/>
        <v>0</v>
      </c>
    </row>
    <row r="63" spans="1:12" ht="42.75" hidden="1" customHeight="1" x14ac:dyDescent="0.25">
      <c r="A63" s="796">
        <v>31</v>
      </c>
      <c r="B63" s="798" t="s">
        <v>101</v>
      </c>
      <c r="C63" s="800" t="s">
        <v>243</v>
      </c>
      <c r="D63" s="802">
        <v>1648</v>
      </c>
      <c r="E63" s="255" t="s">
        <v>281</v>
      </c>
      <c r="F63" s="602">
        <v>1</v>
      </c>
      <c r="G63" s="602" t="str">
        <f>CONCATENATE(D63,"*",F63,"*",F64)</f>
        <v>1648*1*0</v>
      </c>
      <c r="H63" s="659">
        <f>ROUND(D63*F63*F64,2)*0</f>
        <v>0</v>
      </c>
      <c r="I63" s="649"/>
      <c r="J63" s="460"/>
      <c r="K63" s="460"/>
    </row>
    <row r="64" spans="1:12" ht="31.5" hidden="1" x14ac:dyDescent="0.25">
      <c r="A64" s="797"/>
      <c r="B64" s="799"/>
      <c r="C64" s="801"/>
      <c r="D64" s="803"/>
      <c r="E64" s="586" t="s">
        <v>282</v>
      </c>
      <c r="F64" s="603">
        <f>F59</f>
        <v>0</v>
      </c>
      <c r="G64" s="603"/>
      <c r="H64" s="660"/>
    </row>
    <row r="65" spans="1:11" ht="42.75" hidden="1" customHeight="1" x14ac:dyDescent="0.25">
      <c r="A65" s="796">
        <v>32</v>
      </c>
      <c r="B65" s="798" t="s">
        <v>287</v>
      </c>
      <c r="C65" s="800" t="s">
        <v>243</v>
      </c>
      <c r="D65" s="802">
        <v>1757</v>
      </c>
      <c r="E65" s="255" t="s">
        <v>288</v>
      </c>
      <c r="F65" s="602">
        <v>1</v>
      </c>
      <c r="G65" s="602" t="str">
        <f>CONCATENATE(D65,"*",F65,"*",F66)</f>
        <v>1757*1*0</v>
      </c>
      <c r="H65" s="659">
        <f>ROUND(D65*F65*F66,2)*0</f>
        <v>0</v>
      </c>
      <c r="I65" s="649"/>
      <c r="J65" s="460"/>
      <c r="K65" s="460"/>
    </row>
    <row r="66" spans="1:11" ht="31.5" hidden="1" x14ac:dyDescent="0.25">
      <c r="A66" s="797"/>
      <c r="B66" s="799"/>
      <c r="C66" s="801"/>
      <c r="D66" s="803"/>
      <c r="E66" s="586" t="s">
        <v>282</v>
      </c>
      <c r="F66" s="603">
        <f>F59</f>
        <v>0</v>
      </c>
      <c r="G66" s="603"/>
      <c r="H66" s="605"/>
    </row>
    <row r="67" spans="1:11" ht="39.75" hidden="1" customHeight="1" x14ac:dyDescent="0.25">
      <c r="A67" s="796">
        <v>33</v>
      </c>
      <c r="B67" s="798" t="s">
        <v>102</v>
      </c>
      <c r="C67" s="800" t="s">
        <v>243</v>
      </c>
      <c r="D67" s="802">
        <v>439</v>
      </c>
      <c r="E67" s="255" t="s">
        <v>289</v>
      </c>
      <c r="F67" s="602">
        <v>1</v>
      </c>
      <c r="G67" s="602" t="str">
        <f>CONCATENATE(D67,"*",F67,"*",F68)</f>
        <v>439*1*0</v>
      </c>
      <c r="H67" s="659">
        <f>ROUND(D67*F67*F68,2)*0</f>
        <v>0</v>
      </c>
      <c r="I67" s="649"/>
      <c r="J67" s="460"/>
      <c r="K67" s="460"/>
    </row>
    <row r="68" spans="1:11" ht="30" hidden="1" customHeight="1" x14ac:dyDescent="0.25">
      <c r="A68" s="797"/>
      <c r="B68" s="799"/>
      <c r="C68" s="801"/>
      <c r="D68" s="803"/>
      <c r="E68" s="586" t="s">
        <v>282</v>
      </c>
      <c r="F68" s="603">
        <f>F59</f>
        <v>0</v>
      </c>
      <c r="G68" s="603"/>
      <c r="H68" s="605"/>
    </row>
    <row r="69" spans="1:11" ht="27.75" customHeight="1" x14ac:dyDescent="0.25">
      <c r="A69" s="222"/>
      <c r="B69" s="269" t="s">
        <v>290</v>
      </c>
      <c r="C69" s="226"/>
      <c r="D69" s="225"/>
      <c r="E69" s="226"/>
      <c r="F69" s="227"/>
      <c r="G69" s="227"/>
      <c r="H69" s="233"/>
    </row>
    <row r="70" spans="1:11" ht="27.75" customHeight="1" x14ac:dyDescent="0.25">
      <c r="A70" s="222"/>
      <c r="B70" s="226" t="s">
        <v>34</v>
      </c>
      <c r="C70" s="256"/>
      <c r="D70" s="257"/>
      <c r="E70" s="226" t="s">
        <v>292</v>
      </c>
      <c r="F70" s="227"/>
      <c r="G70" s="258"/>
      <c r="H70" s="234">
        <f>ROUND(H69*0.0097,2)</f>
        <v>0</v>
      </c>
    </row>
    <row r="71" spans="1:11" ht="27.75" customHeight="1" x14ac:dyDescent="0.25">
      <c r="A71" s="222"/>
      <c r="B71" s="269" t="s">
        <v>84</v>
      </c>
      <c r="C71" s="226"/>
      <c r="D71" s="225"/>
      <c r="E71" s="226"/>
      <c r="F71" s="227"/>
      <c r="G71" s="227"/>
      <c r="H71" s="233"/>
    </row>
    <row r="72" spans="1:11" ht="27.75" customHeight="1" x14ac:dyDescent="0.25">
      <c r="A72" s="222"/>
      <c r="B72" s="226" t="s">
        <v>35</v>
      </c>
      <c r="C72" s="256"/>
      <c r="D72" s="257"/>
      <c r="E72" s="226" t="s">
        <v>294</v>
      </c>
      <c r="F72" s="258"/>
      <c r="G72" s="258"/>
      <c r="H72" s="234">
        <f>ROUND(H71*C72,2)</f>
        <v>0</v>
      </c>
    </row>
    <row r="73" spans="1:11" ht="27.75" customHeight="1" x14ac:dyDescent="0.25">
      <c r="A73" s="222"/>
      <c r="B73" s="226" t="s">
        <v>299</v>
      </c>
      <c r="C73" s="256"/>
      <c r="D73" s="257"/>
      <c r="E73" s="226" t="s">
        <v>295</v>
      </c>
      <c r="F73" s="258"/>
      <c r="G73" s="258"/>
      <c r="H73" s="234">
        <f>ROUND(H71*C73,2)</f>
        <v>0</v>
      </c>
    </row>
    <row r="74" spans="1:11" s="642" customFormat="1" ht="43.5" customHeight="1" thickBot="1" x14ac:dyDescent="0.3">
      <c r="A74" s="620"/>
      <c r="B74" s="621" t="s">
        <v>36</v>
      </c>
      <c r="C74" s="621"/>
      <c r="D74" s="622"/>
      <c r="E74" s="621"/>
      <c r="F74" s="623"/>
      <c r="G74" s="623"/>
      <c r="H74" s="270">
        <f>ROUND(H71+H72+H73+H17,2)</f>
        <v>0</v>
      </c>
      <c r="I74" s="643"/>
    </row>
    <row r="75" spans="1:11" x14ac:dyDescent="0.25">
      <c r="A75" s="259"/>
      <c r="B75" s="260"/>
      <c r="C75" s="260"/>
      <c r="D75" s="260"/>
      <c r="E75" s="261"/>
      <c r="F75" s="459"/>
      <c r="G75" s="459"/>
      <c r="H75" s="56"/>
    </row>
    <row r="76" spans="1:11" x14ac:dyDescent="0.25">
      <c r="A76" s="259"/>
      <c r="B76" s="260"/>
      <c r="C76" s="260"/>
      <c r="D76" s="260"/>
      <c r="E76" s="261"/>
      <c r="F76" s="459"/>
      <c r="G76" s="459"/>
      <c r="H76" s="56"/>
    </row>
    <row r="77" spans="1:11" x14ac:dyDescent="0.25">
      <c r="A77" s="112"/>
      <c r="B77" s="112"/>
      <c r="C77" s="112"/>
      <c r="D77" s="263"/>
      <c r="E77" s="112"/>
      <c r="F77" s="264"/>
      <c r="G77" s="112"/>
      <c r="H77" s="263"/>
    </row>
  </sheetData>
  <mergeCells count="41">
    <mergeCell ref="B14:C14"/>
    <mergeCell ref="A13:H13"/>
    <mergeCell ref="F1:H1"/>
    <mergeCell ref="F2:H2"/>
    <mergeCell ref="A5:H5"/>
    <mergeCell ref="A8:H8"/>
    <mergeCell ref="A10:H10"/>
    <mergeCell ref="A11:H11"/>
    <mergeCell ref="A9:H9"/>
    <mergeCell ref="D51:D52"/>
    <mergeCell ref="C51:C52"/>
    <mergeCell ref="B51:B52"/>
    <mergeCell ref="A51:A52"/>
    <mergeCell ref="D46:D47"/>
    <mergeCell ref="C46:C47"/>
    <mergeCell ref="B46:B47"/>
    <mergeCell ref="A46:A47"/>
    <mergeCell ref="A53:A54"/>
    <mergeCell ref="B53:B54"/>
    <mergeCell ref="C53:C54"/>
    <mergeCell ref="D53:D54"/>
    <mergeCell ref="A55:A56"/>
    <mergeCell ref="B55:B56"/>
    <mergeCell ref="C55:C56"/>
    <mergeCell ref="D55:D56"/>
    <mergeCell ref="A58:A59"/>
    <mergeCell ref="B58:B59"/>
    <mergeCell ref="C58:C59"/>
    <mergeCell ref="D58:D59"/>
    <mergeCell ref="A63:A64"/>
    <mergeCell ref="B63:B64"/>
    <mergeCell ref="C63:C64"/>
    <mergeCell ref="D63:D64"/>
    <mergeCell ref="A65:A66"/>
    <mergeCell ref="B65:B66"/>
    <mergeCell ref="C65:C66"/>
    <mergeCell ref="D65:D66"/>
    <mergeCell ref="A67:A68"/>
    <mergeCell ref="B67:B68"/>
    <mergeCell ref="C67:C68"/>
    <mergeCell ref="D67:D6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4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zoomScale="90" zoomScaleNormal="100" zoomScaleSheetLayoutView="90" workbookViewId="0">
      <selection activeCell="H15" sqref="H15"/>
    </sheetView>
  </sheetViews>
  <sheetFormatPr defaultColWidth="9.140625" defaultRowHeight="15.75" x14ac:dyDescent="0.2"/>
  <cols>
    <col min="1" max="1" width="3.85546875" style="112" customWidth="1"/>
    <col min="2" max="2" width="23.7109375" style="112" customWidth="1"/>
    <col min="3" max="3" width="12.7109375" style="112" customWidth="1"/>
    <col min="4" max="4" width="11.7109375" style="263" customWidth="1"/>
    <col min="5" max="5" width="17.42578125" style="112" customWidth="1"/>
    <col min="6" max="6" width="7.140625" style="264" customWidth="1"/>
    <col min="7" max="7" width="16.85546875" style="112" customWidth="1"/>
    <col min="8" max="8" width="15.140625" style="263" customWidth="1"/>
    <col min="9" max="9" width="14.140625" style="112" customWidth="1"/>
    <col min="10" max="10" width="9.140625" style="112"/>
    <col min="11" max="11" width="27.7109375" style="112" customWidth="1"/>
    <col min="12" max="12" width="27.5703125" style="112" customWidth="1"/>
    <col min="13" max="16384" width="9.140625" style="112"/>
  </cols>
  <sheetData>
    <row r="1" spans="1:12" ht="27.75" customHeight="1" x14ac:dyDescent="0.2">
      <c r="D1" s="214"/>
      <c r="F1" s="215"/>
      <c r="G1" s="216"/>
      <c r="H1" s="217"/>
    </row>
    <row r="2" spans="1:12" ht="51" customHeight="1" x14ac:dyDescent="0.2">
      <c r="D2" s="214"/>
      <c r="F2" s="215"/>
      <c r="G2" s="216"/>
      <c r="H2" s="217"/>
    </row>
    <row r="3" spans="1:12" x14ac:dyDescent="0.2">
      <c r="A3" s="810" t="s">
        <v>100</v>
      </c>
      <c r="B3" s="810"/>
      <c r="C3" s="810"/>
      <c r="D3" s="810"/>
      <c r="E3" s="810"/>
      <c r="F3" s="810"/>
      <c r="G3" s="810"/>
      <c r="H3" s="810"/>
    </row>
    <row r="4" spans="1:12" x14ac:dyDescent="0.2">
      <c r="A4" s="218"/>
      <c r="B4" s="218"/>
      <c r="C4" s="218"/>
      <c r="D4" s="218"/>
      <c r="E4" s="218"/>
      <c r="F4" s="218"/>
      <c r="G4" s="218"/>
      <c r="H4" s="218"/>
    </row>
    <row r="5" spans="1:12" ht="51" customHeight="1" x14ac:dyDescent="0.2">
      <c r="A5" s="811" t="str">
        <f>' ССР (нов)'!A9:G9</f>
        <v xml:space="preserve">на разработку проектной документации и рабочей документации на </v>
      </c>
      <c r="B5" s="811"/>
      <c r="C5" s="811"/>
      <c r="D5" s="811"/>
      <c r="E5" s="811"/>
      <c r="F5" s="811"/>
      <c r="G5" s="811"/>
      <c r="H5" s="811"/>
      <c r="K5" s="272" t="s">
        <v>129</v>
      </c>
      <c r="L5" s="272" t="s">
        <v>130</v>
      </c>
    </row>
    <row r="6" spans="1:12" ht="22.5" customHeight="1" x14ac:dyDescent="0.2">
      <c r="A6" s="812" t="str">
        <f>' ССР (нов)'!A10:G10</f>
        <v xml:space="preserve">по адресу: </v>
      </c>
      <c r="B6" s="812"/>
      <c r="C6" s="812"/>
      <c r="D6" s="812"/>
      <c r="E6" s="812"/>
      <c r="F6" s="812"/>
      <c r="G6" s="812"/>
      <c r="H6" s="812"/>
    </row>
    <row r="7" spans="1:12" ht="23.25" customHeight="1" x14ac:dyDescent="0.2">
      <c r="A7" s="810" t="s">
        <v>62</v>
      </c>
      <c r="B7" s="810"/>
      <c r="C7" s="810"/>
      <c r="D7" s="810"/>
      <c r="E7" s="810"/>
      <c r="F7" s="810"/>
      <c r="G7" s="810"/>
      <c r="H7" s="810"/>
    </row>
    <row r="8" spans="1:12" x14ac:dyDescent="0.2">
      <c r="A8" s="218"/>
      <c r="B8" s="218"/>
      <c r="C8" s="218"/>
      <c r="D8" s="218"/>
      <c r="E8" s="218"/>
      <c r="F8" s="218"/>
      <c r="G8" s="218"/>
      <c r="H8" s="218"/>
    </row>
    <row r="9" spans="1:12" x14ac:dyDescent="0.2">
      <c r="A9" s="814" t="s">
        <v>49</v>
      </c>
      <c r="B9" s="814"/>
      <c r="C9" s="814"/>
      <c r="D9" s="814"/>
      <c r="E9" s="814"/>
      <c r="F9" s="814"/>
      <c r="G9" s="814"/>
      <c r="H9" s="814"/>
      <c r="K9" s="272" t="s">
        <v>131</v>
      </c>
      <c r="L9" s="272">
        <v>2500</v>
      </c>
    </row>
    <row r="10" spans="1:12" x14ac:dyDescent="0.2">
      <c r="A10" s="814" t="s">
        <v>159</v>
      </c>
      <c r="B10" s="814"/>
      <c r="C10" s="814"/>
      <c r="D10" s="814"/>
      <c r="E10" s="814"/>
      <c r="F10" s="814"/>
      <c r="G10" s="814"/>
      <c r="H10" s="814"/>
      <c r="K10" s="272" t="s">
        <v>132</v>
      </c>
      <c r="L10" s="272">
        <v>4500</v>
      </c>
    </row>
    <row r="11" spans="1:12" x14ac:dyDescent="0.2">
      <c r="A11" s="814" t="s">
        <v>50</v>
      </c>
      <c r="B11" s="814"/>
      <c r="C11" s="814"/>
      <c r="D11" s="814"/>
      <c r="E11" s="814"/>
      <c r="F11" s="814"/>
      <c r="G11" s="814"/>
      <c r="H11" s="814"/>
      <c r="K11" s="272" t="s">
        <v>133</v>
      </c>
      <c r="L11" s="272">
        <v>8000</v>
      </c>
    </row>
    <row r="12" spans="1:12" x14ac:dyDescent="0.2">
      <c r="A12" s="814" t="s">
        <v>160</v>
      </c>
      <c r="B12" s="814"/>
      <c r="C12" s="814"/>
      <c r="D12" s="814"/>
      <c r="E12" s="814"/>
      <c r="F12" s="814"/>
      <c r="G12" s="814"/>
      <c r="H12" s="814"/>
      <c r="K12" s="272" t="s">
        <v>134</v>
      </c>
      <c r="L12" s="272">
        <v>16500</v>
      </c>
    </row>
    <row r="13" spans="1:12" x14ac:dyDescent="0.2">
      <c r="A13" s="216"/>
      <c r="B13" s="216"/>
      <c r="C13" s="216"/>
      <c r="D13" s="216"/>
      <c r="E13" s="216"/>
      <c r="F13" s="216"/>
      <c r="G13" s="216"/>
      <c r="H13" s="216"/>
      <c r="K13" s="272" t="s">
        <v>135</v>
      </c>
      <c r="L13" s="272">
        <v>23000</v>
      </c>
    </row>
    <row r="14" spans="1:12" ht="24" x14ac:dyDescent="0.2">
      <c r="A14" s="285" t="s">
        <v>17</v>
      </c>
      <c r="B14" s="815" t="s">
        <v>3</v>
      </c>
      <c r="C14" s="815"/>
      <c r="D14" s="286" t="s">
        <v>9</v>
      </c>
      <c r="E14" s="287" t="s">
        <v>4</v>
      </c>
      <c r="F14" s="288" t="s">
        <v>5</v>
      </c>
      <c r="G14" s="287" t="s">
        <v>0</v>
      </c>
      <c r="H14" s="289" t="s">
        <v>6</v>
      </c>
      <c r="K14" s="272" t="s">
        <v>136</v>
      </c>
      <c r="L14" s="272">
        <v>34000</v>
      </c>
    </row>
    <row r="15" spans="1:12" ht="60.75" customHeight="1" x14ac:dyDescent="0.2">
      <c r="A15" s="273"/>
      <c r="B15" s="816" t="s">
        <v>91</v>
      </c>
      <c r="C15" s="816"/>
      <c r="D15" s="274"/>
      <c r="E15" s="275"/>
      <c r="F15" s="276"/>
      <c r="G15" s="100"/>
      <c r="H15" s="277"/>
      <c r="K15" s="272" t="s">
        <v>137</v>
      </c>
      <c r="L15" s="272">
        <v>42000</v>
      </c>
    </row>
    <row r="16" spans="1:12" ht="69" customHeight="1" x14ac:dyDescent="0.2">
      <c r="A16" s="278"/>
      <c r="B16" s="817" t="s">
        <v>119</v>
      </c>
      <c r="C16" s="817"/>
      <c r="D16" s="279"/>
      <c r="E16" s="276" t="s">
        <v>161</v>
      </c>
      <c r="F16" s="280"/>
      <c r="G16" s="281"/>
      <c r="H16" s="282"/>
      <c r="K16" s="272" t="s">
        <v>138</v>
      </c>
      <c r="L16" s="272">
        <v>55120</v>
      </c>
    </row>
    <row r="17" spans="1:12" s="213" customFormat="1" ht="33.75" customHeight="1" x14ac:dyDescent="0.2">
      <c r="A17" s="278"/>
      <c r="B17" s="813" t="s">
        <v>298</v>
      </c>
      <c r="C17" s="813"/>
      <c r="D17" s="616"/>
      <c r="E17" s="283"/>
      <c r="F17" s="617"/>
      <c r="G17" s="618"/>
      <c r="H17" s="619"/>
    </row>
    <row r="18" spans="1:12" s="47" customFormat="1" x14ac:dyDescent="0.2">
      <c r="D18" s="49"/>
      <c r="F18" s="50"/>
      <c r="H18" s="54"/>
      <c r="K18" s="112"/>
      <c r="L18" s="112"/>
    </row>
    <row r="19" spans="1:12" s="47" customFormat="1" x14ac:dyDescent="0.2">
      <c r="D19" s="49"/>
      <c r="F19" s="50"/>
      <c r="H19" s="54"/>
    </row>
    <row r="20" spans="1:12" x14ac:dyDescent="0.2">
      <c r="B20" s="213"/>
      <c r="C20" s="213"/>
      <c r="G20" s="263"/>
      <c r="I20" s="284"/>
    </row>
    <row r="21" spans="1:12" x14ac:dyDescent="0.2">
      <c r="B21" s="213"/>
      <c r="C21" s="213"/>
      <c r="G21" s="263"/>
      <c r="I21" s="284"/>
    </row>
  </sheetData>
  <mergeCells count="12">
    <mergeCell ref="A10:H10"/>
    <mergeCell ref="A3:H3"/>
    <mergeCell ref="A5:H5"/>
    <mergeCell ref="A7:H7"/>
    <mergeCell ref="A9:H9"/>
    <mergeCell ref="A6:H6"/>
    <mergeCell ref="B17:C17"/>
    <mergeCell ref="A11:H11"/>
    <mergeCell ref="A12:H12"/>
    <mergeCell ref="B14:C14"/>
    <mergeCell ref="B15:C15"/>
    <mergeCell ref="B16:C1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5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topLeftCell="A11" zoomScale="90" zoomScaleNormal="100" zoomScaleSheetLayoutView="90" workbookViewId="0">
      <selection activeCell="G17" sqref="G17"/>
    </sheetView>
  </sheetViews>
  <sheetFormatPr defaultRowHeight="15.75" x14ac:dyDescent="0.25"/>
  <cols>
    <col min="1" max="1" width="4.140625" style="46" customWidth="1"/>
    <col min="2" max="2" width="24.85546875" style="37" customWidth="1"/>
    <col min="3" max="3" width="15.28515625" style="37" customWidth="1"/>
    <col min="4" max="4" width="23.5703125" style="37" customWidth="1"/>
    <col min="5" max="5" width="9.42578125" style="37" customWidth="1"/>
    <col min="6" max="6" width="24.140625" style="37" customWidth="1"/>
    <col min="7" max="7" width="12.5703125" style="37" customWidth="1"/>
    <col min="8" max="238" width="9.140625" style="37"/>
    <col min="239" max="239" width="4.140625" style="37" customWidth="1"/>
    <col min="240" max="240" width="29" style="37" customWidth="1"/>
    <col min="241" max="241" width="15.85546875" style="37" customWidth="1"/>
    <col min="242" max="242" width="25.85546875" style="37" customWidth="1"/>
    <col min="243" max="243" width="9.42578125" style="37" customWidth="1"/>
    <col min="244" max="244" width="18.28515625" style="37" customWidth="1"/>
    <col min="245" max="245" width="16.28515625" style="37" customWidth="1"/>
    <col min="246" max="246" width="10.7109375" style="37" customWidth="1"/>
    <col min="247" max="249" width="0" style="37" hidden="1" customWidth="1"/>
    <col min="250" max="250" width="16.7109375" style="37" customWidth="1"/>
    <col min="251" max="251" width="11.42578125" style="37" customWidth="1"/>
    <col min="252" max="494" width="9.140625" style="37"/>
    <col min="495" max="495" width="4.140625" style="37" customWidth="1"/>
    <col min="496" max="496" width="29" style="37" customWidth="1"/>
    <col min="497" max="497" width="15.85546875" style="37" customWidth="1"/>
    <col min="498" max="498" width="25.85546875" style="37" customWidth="1"/>
    <col min="499" max="499" width="9.42578125" style="37" customWidth="1"/>
    <col min="500" max="500" width="18.28515625" style="37" customWidth="1"/>
    <col min="501" max="501" width="16.28515625" style="37" customWidth="1"/>
    <col min="502" max="502" width="10.7109375" style="37" customWidth="1"/>
    <col min="503" max="505" width="0" style="37" hidden="1" customWidth="1"/>
    <col min="506" max="506" width="16.7109375" style="37" customWidth="1"/>
    <col min="507" max="507" width="11.42578125" style="37" customWidth="1"/>
    <col min="508" max="750" width="9.140625" style="37"/>
    <col min="751" max="751" width="4.140625" style="37" customWidth="1"/>
    <col min="752" max="752" width="29" style="37" customWidth="1"/>
    <col min="753" max="753" width="15.85546875" style="37" customWidth="1"/>
    <col min="754" max="754" width="25.85546875" style="37" customWidth="1"/>
    <col min="755" max="755" width="9.42578125" style="37" customWidth="1"/>
    <col min="756" max="756" width="18.28515625" style="37" customWidth="1"/>
    <col min="757" max="757" width="16.28515625" style="37" customWidth="1"/>
    <col min="758" max="758" width="10.7109375" style="37" customWidth="1"/>
    <col min="759" max="761" width="0" style="37" hidden="1" customWidth="1"/>
    <col min="762" max="762" width="16.7109375" style="37" customWidth="1"/>
    <col min="763" max="763" width="11.42578125" style="37" customWidth="1"/>
    <col min="764" max="1006" width="9.140625" style="37"/>
    <col min="1007" max="1007" width="4.140625" style="37" customWidth="1"/>
    <col min="1008" max="1008" width="29" style="37" customWidth="1"/>
    <col min="1009" max="1009" width="15.85546875" style="37" customWidth="1"/>
    <col min="1010" max="1010" width="25.85546875" style="37" customWidth="1"/>
    <col min="1011" max="1011" width="9.42578125" style="37" customWidth="1"/>
    <col min="1012" max="1012" width="18.28515625" style="37" customWidth="1"/>
    <col min="1013" max="1013" width="16.28515625" style="37" customWidth="1"/>
    <col min="1014" max="1014" width="10.7109375" style="37" customWidth="1"/>
    <col min="1015" max="1017" width="0" style="37" hidden="1" customWidth="1"/>
    <col min="1018" max="1018" width="16.7109375" style="37" customWidth="1"/>
    <col min="1019" max="1019" width="11.42578125" style="37" customWidth="1"/>
    <col min="1020" max="1262" width="9.140625" style="37"/>
    <col min="1263" max="1263" width="4.140625" style="37" customWidth="1"/>
    <col min="1264" max="1264" width="29" style="37" customWidth="1"/>
    <col min="1265" max="1265" width="15.85546875" style="37" customWidth="1"/>
    <col min="1266" max="1266" width="25.85546875" style="37" customWidth="1"/>
    <col min="1267" max="1267" width="9.42578125" style="37" customWidth="1"/>
    <col min="1268" max="1268" width="18.28515625" style="37" customWidth="1"/>
    <col min="1269" max="1269" width="16.28515625" style="37" customWidth="1"/>
    <col min="1270" max="1270" width="10.7109375" style="37" customWidth="1"/>
    <col min="1271" max="1273" width="0" style="37" hidden="1" customWidth="1"/>
    <col min="1274" max="1274" width="16.7109375" style="37" customWidth="1"/>
    <col min="1275" max="1275" width="11.42578125" style="37" customWidth="1"/>
    <col min="1276" max="1518" width="9.140625" style="37"/>
    <col min="1519" max="1519" width="4.140625" style="37" customWidth="1"/>
    <col min="1520" max="1520" width="29" style="37" customWidth="1"/>
    <col min="1521" max="1521" width="15.85546875" style="37" customWidth="1"/>
    <col min="1522" max="1522" width="25.85546875" style="37" customWidth="1"/>
    <col min="1523" max="1523" width="9.42578125" style="37" customWidth="1"/>
    <col min="1524" max="1524" width="18.28515625" style="37" customWidth="1"/>
    <col min="1525" max="1525" width="16.28515625" style="37" customWidth="1"/>
    <col min="1526" max="1526" width="10.7109375" style="37" customWidth="1"/>
    <col min="1527" max="1529" width="0" style="37" hidden="1" customWidth="1"/>
    <col min="1530" max="1530" width="16.7109375" style="37" customWidth="1"/>
    <col min="1531" max="1531" width="11.42578125" style="37" customWidth="1"/>
    <col min="1532" max="1774" width="9.140625" style="37"/>
    <col min="1775" max="1775" width="4.140625" style="37" customWidth="1"/>
    <col min="1776" max="1776" width="29" style="37" customWidth="1"/>
    <col min="1777" max="1777" width="15.85546875" style="37" customWidth="1"/>
    <col min="1778" max="1778" width="25.85546875" style="37" customWidth="1"/>
    <col min="1779" max="1779" width="9.42578125" style="37" customWidth="1"/>
    <col min="1780" max="1780" width="18.28515625" style="37" customWidth="1"/>
    <col min="1781" max="1781" width="16.28515625" style="37" customWidth="1"/>
    <col min="1782" max="1782" width="10.7109375" style="37" customWidth="1"/>
    <col min="1783" max="1785" width="0" style="37" hidden="1" customWidth="1"/>
    <col min="1786" max="1786" width="16.7109375" style="37" customWidth="1"/>
    <col min="1787" max="1787" width="11.42578125" style="37" customWidth="1"/>
    <col min="1788" max="2030" width="9.140625" style="37"/>
    <col min="2031" max="2031" width="4.140625" style="37" customWidth="1"/>
    <col min="2032" max="2032" width="29" style="37" customWidth="1"/>
    <col min="2033" max="2033" width="15.85546875" style="37" customWidth="1"/>
    <col min="2034" max="2034" width="25.85546875" style="37" customWidth="1"/>
    <col min="2035" max="2035" width="9.42578125" style="37" customWidth="1"/>
    <col min="2036" max="2036" width="18.28515625" style="37" customWidth="1"/>
    <col min="2037" max="2037" width="16.28515625" style="37" customWidth="1"/>
    <col min="2038" max="2038" width="10.7109375" style="37" customWidth="1"/>
    <col min="2039" max="2041" width="0" style="37" hidden="1" customWidth="1"/>
    <col min="2042" max="2042" width="16.7109375" style="37" customWidth="1"/>
    <col min="2043" max="2043" width="11.42578125" style="37" customWidth="1"/>
    <col min="2044" max="2286" width="9.140625" style="37"/>
    <col min="2287" max="2287" width="4.140625" style="37" customWidth="1"/>
    <col min="2288" max="2288" width="29" style="37" customWidth="1"/>
    <col min="2289" max="2289" width="15.85546875" style="37" customWidth="1"/>
    <col min="2290" max="2290" width="25.85546875" style="37" customWidth="1"/>
    <col min="2291" max="2291" width="9.42578125" style="37" customWidth="1"/>
    <col min="2292" max="2292" width="18.28515625" style="37" customWidth="1"/>
    <col min="2293" max="2293" width="16.28515625" style="37" customWidth="1"/>
    <col min="2294" max="2294" width="10.7109375" style="37" customWidth="1"/>
    <col min="2295" max="2297" width="0" style="37" hidden="1" customWidth="1"/>
    <col min="2298" max="2298" width="16.7109375" style="37" customWidth="1"/>
    <col min="2299" max="2299" width="11.42578125" style="37" customWidth="1"/>
    <col min="2300" max="2542" width="9.140625" style="37"/>
    <col min="2543" max="2543" width="4.140625" style="37" customWidth="1"/>
    <col min="2544" max="2544" width="29" style="37" customWidth="1"/>
    <col min="2545" max="2545" width="15.85546875" style="37" customWidth="1"/>
    <col min="2546" max="2546" width="25.85546875" style="37" customWidth="1"/>
    <col min="2547" max="2547" width="9.42578125" style="37" customWidth="1"/>
    <col min="2548" max="2548" width="18.28515625" style="37" customWidth="1"/>
    <col min="2549" max="2549" width="16.28515625" style="37" customWidth="1"/>
    <col min="2550" max="2550" width="10.7109375" style="37" customWidth="1"/>
    <col min="2551" max="2553" width="0" style="37" hidden="1" customWidth="1"/>
    <col min="2554" max="2554" width="16.7109375" style="37" customWidth="1"/>
    <col min="2555" max="2555" width="11.42578125" style="37" customWidth="1"/>
    <col min="2556" max="2798" width="9.140625" style="37"/>
    <col min="2799" max="2799" width="4.140625" style="37" customWidth="1"/>
    <col min="2800" max="2800" width="29" style="37" customWidth="1"/>
    <col min="2801" max="2801" width="15.85546875" style="37" customWidth="1"/>
    <col min="2802" max="2802" width="25.85546875" style="37" customWidth="1"/>
    <col min="2803" max="2803" width="9.42578125" style="37" customWidth="1"/>
    <col min="2804" max="2804" width="18.28515625" style="37" customWidth="1"/>
    <col min="2805" max="2805" width="16.28515625" style="37" customWidth="1"/>
    <col min="2806" max="2806" width="10.7109375" style="37" customWidth="1"/>
    <col min="2807" max="2809" width="0" style="37" hidden="1" customWidth="1"/>
    <col min="2810" max="2810" width="16.7109375" style="37" customWidth="1"/>
    <col min="2811" max="2811" width="11.42578125" style="37" customWidth="1"/>
    <col min="2812" max="3054" width="9.140625" style="37"/>
    <col min="3055" max="3055" width="4.140625" style="37" customWidth="1"/>
    <col min="3056" max="3056" width="29" style="37" customWidth="1"/>
    <col min="3057" max="3057" width="15.85546875" style="37" customWidth="1"/>
    <col min="3058" max="3058" width="25.85546875" style="37" customWidth="1"/>
    <col min="3059" max="3059" width="9.42578125" style="37" customWidth="1"/>
    <col min="3060" max="3060" width="18.28515625" style="37" customWidth="1"/>
    <col min="3061" max="3061" width="16.28515625" style="37" customWidth="1"/>
    <col min="3062" max="3062" width="10.7109375" style="37" customWidth="1"/>
    <col min="3063" max="3065" width="0" style="37" hidden="1" customWidth="1"/>
    <col min="3066" max="3066" width="16.7109375" style="37" customWidth="1"/>
    <col min="3067" max="3067" width="11.42578125" style="37" customWidth="1"/>
    <col min="3068" max="3310" width="9.140625" style="37"/>
    <col min="3311" max="3311" width="4.140625" style="37" customWidth="1"/>
    <col min="3312" max="3312" width="29" style="37" customWidth="1"/>
    <col min="3313" max="3313" width="15.85546875" style="37" customWidth="1"/>
    <col min="3314" max="3314" width="25.85546875" style="37" customWidth="1"/>
    <col min="3315" max="3315" width="9.42578125" style="37" customWidth="1"/>
    <col min="3316" max="3316" width="18.28515625" style="37" customWidth="1"/>
    <col min="3317" max="3317" width="16.28515625" style="37" customWidth="1"/>
    <col min="3318" max="3318" width="10.7109375" style="37" customWidth="1"/>
    <col min="3319" max="3321" width="0" style="37" hidden="1" customWidth="1"/>
    <col min="3322" max="3322" width="16.7109375" style="37" customWidth="1"/>
    <col min="3323" max="3323" width="11.42578125" style="37" customWidth="1"/>
    <col min="3324" max="3566" width="9.140625" style="37"/>
    <col min="3567" max="3567" width="4.140625" style="37" customWidth="1"/>
    <col min="3568" max="3568" width="29" style="37" customWidth="1"/>
    <col min="3569" max="3569" width="15.85546875" style="37" customWidth="1"/>
    <col min="3570" max="3570" width="25.85546875" style="37" customWidth="1"/>
    <col min="3571" max="3571" width="9.42578125" style="37" customWidth="1"/>
    <col min="3572" max="3572" width="18.28515625" style="37" customWidth="1"/>
    <col min="3573" max="3573" width="16.28515625" style="37" customWidth="1"/>
    <col min="3574" max="3574" width="10.7109375" style="37" customWidth="1"/>
    <col min="3575" max="3577" width="0" style="37" hidden="1" customWidth="1"/>
    <col min="3578" max="3578" width="16.7109375" style="37" customWidth="1"/>
    <col min="3579" max="3579" width="11.42578125" style="37" customWidth="1"/>
    <col min="3580" max="3822" width="9.140625" style="37"/>
    <col min="3823" max="3823" width="4.140625" style="37" customWidth="1"/>
    <col min="3824" max="3824" width="29" style="37" customWidth="1"/>
    <col min="3825" max="3825" width="15.85546875" style="37" customWidth="1"/>
    <col min="3826" max="3826" width="25.85546875" style="37" customWidth="1"/>
    <col min="3827" max="3827" width="9.42578125" style="37" customWidth="1"/>
    <col min="3828" max="3828" width="18.28515625" style="37" customWidth="1"/>
    <col min="3829" max="3829" width="16.28515625" style="37" customWidth="1"/>
    <col min="3830" max="3830" width="10.7109375" style="37" customWidth="1"/>
    <col min="3831" max="3833" width="0" style="37" hidden="1" customWidth="1"/>
    <col min="3834" max="3834" width="16.7109375" style="37" customWidth="1"/>
    <col min="3835" max="3835" width="11.42578125" style="37" customWidth="1"/>
    <col min="3836" max="4078" width="9.140625" style="37"/>
    <col min="4079" max="4079" width="4.140625" style="37" customWidth="1"/>
    <col min="4080" max="4080" width="29" style="37" customWidth="1"/>
    <col min="4081" max="4081" width="15.85546875" style="37" customWidth="1"/>
    <col min="4082" max="4082" width="25.85546875" style="37" customWidth="1"/>
    <col min="4083" max="4083" width="9.42578125" style="37" customWidth="1"/>
    <col min="4084" max="4084" width="18.28515625" style="37" customWidth="1"/>
    <col min="4085" max="4085" width="16.28515625" style="37" customWidth="1"/>
    <col min="4086" max="4086" width="10.7109375" style="37" customWidth="1"/>
    <col min="4087" max="4089" width="0" style="37" hidden="1" customWidth="1"/>
    <col min="4090" max="4090" width="16.7109375" style="37" customWidth="1"/>
    <col min="4091" max="4091" width="11.42578125" style="37" customWidth="1"/>
    <col min="4092" max="4334" width="9.140625" style="37"/>
    <col min="4335" max="4335" width="4.140625" style="37" customWidth="1"/>
    <col min="4336" max="4336" width="29" style="37" customWidth="1"/>
    <col min="4337" max="4337" width="15.85546875" style="37" customWidth="1"/>
    <col min="4338" max="4338" width="25.85546875" style="37" customWidth="1"/>
    <col min="4339" max="4339" width="9.42578125" style="37" customWidth="1"/>
    <col min="4340" max="4340" width="18.28515625" style="37" customWidth="1"/>
    <col min="4341" max="4341" width="16.28515625" style="37" customWidth="1"/>
    <col min="4342" max="4342" width="10.7109375" style="37" customWidth="1"/>
    <col min="4343" max="4345" width="0" style="37" hidden="1" customWidth="1"/>
    <col min="4346" max="4346" width="16.7109375" style="37" customWidth="1"/>
    <col min="4347" max="4347" width="11.42578125" style="37" customWidth="1"/>
    <col min="4348" max="4590" width="9.140625" style="37"/>
    <col min="4591" max="4591" width="4.140625" style="37" customWidth="1"/>
    <col min="4592" max="4592" width="29" style="37" customWidth="1"/>
    <col min="4593" max="4593" width="15.85546875" style="37" customWidth="1"/>
    <col min="4594" max="4594" width="25.85546875" style="37" customWidth="1"/>
    <col min="4595" max="4595" width="9.42578125" style="37" customWidth="1"/>
    <col min="4596" max="4596" width="18.28515625" style="37" customWidth="1"/>
    <col min="4597" max="4597" width="16.28515625" style="37" customWidth="1"/>
    <col min="4598" max="4598" width="10.7109375" style="37" customWidth="1"/>
    <col min="4599" max="4601" width="0" style="37" hidden="1" customWidth="1"/>
    <col min="4602" max="4602" width="16.7109375" style="37" customWidth="1"/>
    <col min="4603" max="4603" width="11.42578125" style="37" customWidth="1"/>
    <col min="4604" max="4846" width="9.140625" style="37"/>
    <col min="4847" max="4847" width="4.140625" style="37" customWidth="1"/>
    <col min="4848" max="4848" width="29" style="37" customWidth="1"/>
    <col min="4849" max="4849" width="15.85546875" style="37" customWidth="1"/>
    <col min="4850" max="4850" width="25.85546875" style="37" customWidth="1"/>
    <col min="4851" max="4851" width="9.42578125" style="37" customWidth="1"/>
    <col min="4852" max="4852" width="18.28515625" style="37" customWidth="1"/>
    <col min="4853" max="4853" width="16.28515625" style="37" customWidth="1"/>
    <col min="4854" max="4854" width="10.7109375" style="37" customWidth="1"/>
    <col min="4855" max="4857" width="0" style="37" hidden="1" customWidth="1"/>
    <col min="4858" max="4858" width="16.7109375" style="37" customWidth="1"/>
    <col min="4859" max="4859" width="11.42578125" style="37" customWidth="1"/>
    <col min="4860" max="5102" width="9.140625" style="37"/>
    <col min="5103" max="5103" width="4.140625" style="37" customWidth="1"/>
    <col min="5104" max="5104" width="29" style="37" customWidth="1"/>
    <col min="5105" max="5105" width="15.85546875" style="37" customWidth="1"/>
    <col min="5106" max="5106" width="25.85546875" style="37" customWidth="1"/>
    <col min="5107" max="5107" width="9.42578125" style="37" customWidth="1"/>
    <col min="5108" max="5108" width="18.28515625" style="37" customWidth="1"/>
    <col min="5109" max="5109" width="16.28515625" style="37" customWidth="1"/>
    <col min="5110" max="5110" width="10.7109375" style="37" customWidth="1"/>
    <col min="5111" max="5113" width="0" style="37" hidden="1" customWidth="1"/>
    <col min="5114" max="5114" width="16.7109375" style="37" customWidth="1"/>
    <col min="5115" max="5115" width="11.42578125" style="37" customWidth="1"/>
    <col min="5116" max="5358" width="9.140625" style="37"/>
    <col min="5359" max="5359" width="4.140625" style="37" customWidth="1"/>
    <col min="5360" max="5360" width="29" style="37" customWidth="1"/>
    <col min="5361" max="5361" width="15.85546875" style="37" customWidth="1"/>
    <col min="5362" max="5362" width="25.85546875" style="37" customWidth="1"/>
    <col min="5363" max="5363" width="9.42578125" style="37" customWidth="1"/>
    <col min="5364" max="5364" width="18.28515625" style="37" customWidth="1"/>
    <col min="5365" max="5365" width="16.28515625" style="37" customWidth="1"/>
    <col min="5366" max="5366" width="10.7109375" style="37" customWidth="1"/>
    <col min="5367" max="5369" width="0" style="37" hidden="1" customWidth="1"/>
    <col min="5370" max="5370" width="16.7109375" style="37" customWidth="1"/>
    <col min="5371" max="5371" width="11.42578125" style="37" customWidth="1"/>
    <col min="5372" max="5614" width="9.140625" style="37"/>
    <col min="5615" max="5615" width="4.140625" style="37" customWidth="1"/>
    <col min="5616" max="5616" width="29" style="37" customWidth="1"/>
    <col min="5617" max="5617" width="15.85546875" style="37" customWidth="1"/>
    <col min="5618" max="5618" width="25.85546875" style="37" customWidth="1"/>
    <col min="5619" max="5619" width="9.42578125" style="37" customWidth="1"/>
    <col min="5620" max="5620" width="18.28515625" style="37" customWidth="1"/>
    <col min="5621" max="5621" width="16.28515625" style="37" customWidth="1"/>
    <col min="5622" max="5622" width="10.7109375" style="37" customWidth="1"/>
    <col min="5623" max="5625" width="0" style="37" hidden="1" customWidth="1"/>
    <col min="5626" max="5626" width="16.7109375" style="37" customWidth="1"/>
    <col min="5627" max="5627" width="11.42578125" style="37" customWidth="1"/>
    <col min="5628" max="5870" width="9.140625" style="37"/>
    <col min="5871" max="5871" width="4.140625" style="37" customWidth="1"/>
    <col min="5872" max="5872" width="29" style="37" customWidth="1"/>
    <col min="5873" max="5873" width="15.85546875" style="37" customWidth="1"/>
    <col min="5874" max="5874" width="25.85546875" style="37" customWidth="1"/>
    <col min="5875" max="5875" width="9.42578125" style="37" customWidth="1"/>
    <col min="5876" max="5876" width="18.28515625" style="37" customWidth="1"/>
    <col min="5877" max="5877" width="16.28515625" style="37" customWidth="1"/>
    <col min="5878" max="5878" width="10.7109375" style="37" customWidth="1"/>
    <col min="5879" max="5881" width="0" style="37" hidden="1" customWidth="1"/>
    <col min="5882" max="5882" width="16.7109375" style="37" customWidth="1"/>
    <col min="5883" max="5883" width="11.42578125" style="37" customWidth="1"/>
    <col min="5884" max="6126" width="9.140625" style="37"/>
    <col min="6127" max="6127" width="4.140625" style="37" customWidth="1"/>
    <col min="6128" max="6128" width="29" style="37" customWidth="1"/>
    <col min="6129" max="6129" width="15.85546875" style="37" customWidth="1"/>
    <col min="6130" max="6130" width="25.85546875" style="37" customWidth="1"/>
    <col min="6131" max="6131" width="9.42578125" style="37" customWidth="1"/>
    <col min="6132" max="6132" width="18.28515625" style="37" customWidth="1"/>
    <col min="6133" max="6133" width="16.28515625" style="37" customWidth="1"/>
    <col min="6134" max="6134" width="10.7109375" style="37" customWidth="1"/>
    <col min="6135" max="6137" width="0" style="37" hidden="1" customWidth="1"/>
    <col min="6138" max="6138" width="16.7109375" style="37" customWidth="1"/>
    <col min="6139" max="6139" width="11.42578125" style="37" customWidth="1"/>
    <col min="6140" max="6382" width="9.140625" style="37"/>
    <col min="6383" max="6383" width="4.140625" style="37" customWidth="1"/>
    <col min="6384" max="6384" width="29" style="37" customWidth="1"/>
    <col min="6385" max="6385" width="15.85546875" style="37" customWidth="1"/>
    <col min="6386" max="6386" width="25.85546875" style="37" customWidth="1"/>
    <col min="6387" max="6387" width="9.42578125" style="37" customWidth="1"/>
    <col min="6388" max="6388" width="18.28515625" style="37" customWidth="1"/>
    <col min="6389" max="6389" width="16.28515625" style="37" customWidth="1"/>
    <col min="6390" max="6390" width="10.7109375" style="37" customWidth="1"/>
    <col min="6391" max="6393" width="0" style="37" hidden="1" customWidth="1"/>
    <col min="6394" max="6394" width="16.7109375" style="37" customWidth="1"/>
    <col min="6395" max="6395" width="11.42578125" style="37" customWidth="1"/>
    <col min="6396" max="6638" width="9.140625" style="37"/>
    <col min="6639" max="6639" width="4.140625" style="37" customWidth="1"/>
    <col min="6640" max="6640" width="29" style="37" customWidth="1"/>
    <col min="6641" max="6641" width="15.85546875" style="37" customWidth="1"/>
    <col min="6642" max="6642" width="25.85546875" style="37" customWidth="1"/>
    <col min="6643" max="6643" width="9.42578125" style="37" customWidth="1"/>
    <col min="6644" max="6644" width="18.28515625" style="37" customWidth="1"/>
    <col min="6645" max="6645" width="16.28515625" style="37" customWidth="1"/>
    <col min="6646" max="6646" width="10.7109375" style="37" customWidth="1"/>
    <col min="6647" max="6649" width="0" style="37" hidden="1" customWidth="1"/>
    <col min="6650" max="6650" width="16.7109375" style="37" customWidth="1"/>
    <col min="6651" max="6651" width="11.42578125" style="37" customWidth="1"/>
    <col min="6652" max="6894" width="9.140625" style="37"/>
    <col min="6895" max="6895" width="4.140625" style="37" customWidth="1"/>
    <col min="6896" max="6896" width="29" style="37" customWidth="1"/>
    <col min="6897" max="6897" width="15.85546875" style="37" customWidth="1"/>
    <col min="6898" max="6898" width="25.85546875" style="37" customWidth="1"/>
    <col min="6899" max="6899" width="9.42578125" style="37" customWidth="1"/>
    <col min="6900" max="6900" width="18.28515625" style="37" customWidth="1"/>
    <col min="6901" max="6901" width="16.28515625" style="37" customWidth="1"/>
    <col min="6902" max="6902" width="10.7109375" style="37" customWidth="1"/>
    <col min="6903" max="6905" width="0" style="37" hidden="1" customWidth="1"/>
    <col min="6906" max="6906" width="16.7109375" style="37" customWidth="1"/>
    <col min="6907" max="6907" width="11.42578125" style="37" customWidth="1"/>
    <col min="6908" max="7150" width="9.140625" style="37"/>
    <col min="7151" max="7151" width="4.140625" style="37" customWidth="1"/>
    <col min="7152" max="7152" width="29" style="37" customWidth="1"/>
    <col min="7153" max="7153" width="15.85546875" style="37" customWidth="1"/>
    <col min="7154" max="7154" width="25.85546875" style="37" customWidth="1"/>
    <col min="7155" max="7155" width="9.42578125" style="37" customWidth="1"/>
    <col min="7156" max="7156" width="18.28515625" style="37" customWidth="1"/>
    <col min="7157" max="7157" width="16.28515625" style="37" customWidth="1"/>
    <col min="7158" max="7158" width="10.7109375" style="37" customWidth="1"/>
    <col min="7159" max="7161" width="0" style="37" hidden="1" customWidth="1"/>
    <col min="7162" max="7162" width="16.7109375" style="37" customWidth="1"/>
    <col min="7163" max="7163" width="11.42578125" style="37" customWidth="1"/>
    <col min="7164" max="7406" width="9.140625" style="37"/>
    <col min="7407" max="7407" width="4.140625" style="37" customWidth="1"/>
    <col min="7408" max="7408" width="29" style="37" customWidth="1"/>
    <col min="7409" max="7409" width="15.85546875" style="37" customWidth="1"/>
    <col min="7410" max="7410" width="25.85546875" style="37" customWidth="1"/>
    <col min="7411" max="7411" width="9.42578125" style="37" customWidth="1"/>
    <col min="7412" max="7412" width="18.28515625" style="37" customWidth="1"/>
    <col min="7413" max="7413" width="16.28515625" style="37" customWidth="1"/>
    <col min="7414" max="7414" width="10.7109375" style="37" customWidth="1"/>
    <col min="7415" max="7417" width="0" style="37" hidden="1" customWidth="1"/>
    <col min="7418" max="7418" width="16.7109375" style="37" customWidth="1"/>
    <col min="7419" max="7419" width="11.42578125" style="37" customWidth="1"/>
    <col min="7420" max="7662" width="9.140625" style="37"/>
    <col min="7663" max="7663" width="4.140625" style="37" customWidth="1"/>
    <col min="7664" max="7664" width="29" style="37" customWidth="1"/>
    <col min="7665" max="7665" width="15.85546875" style="37" customWidth="1"/>
    <col min="7666" max="7666" width="25.85546875" style="37" customWidth="1"/>
    <col min="7667" max="7667" width="9.42578125" style="37" customWidth="1"/>
    <col min="7668" max="7668" width="18.28515625" style="37" customWidth="1"/>
    <col min="7669" max="7669" width="16.28515625" style="37" customWidth="1"/>
    <col min="7670" max="7670" width="10.7109375" style="37" customWidth="1"/>
    <col min="7671" max="7673" width="0" style="37" hidden="1" customWidth="1"/>
    <col min="7674" max="7674" width="16.7109375" style="37" customWidth="1"/>
    <col min="7675" max="7675" width="11.42578125" style="37" customWidth="1"/>
    <col min="7676" max="7918" width="9.140625" style="37"/>
    <col min="7919" max="7919" width="4.140625" style="37" customWidth="1"/>
    <col min="7920" max="7920" width="29" style="37" customWidth="1"/>
    <col min="7921" max="7921" width="15.85546875" style="37" customWidth="1"/>
    <col min="7922" max="7922" width="25.85546875" style="37" customWidth="1"/>
    <col min="7923" max="7923" width="9.42578125" style="37" customWidth="1"/>
    <col min="7924" max="7924" width="18.28515625" style="37" customWidth="1"/>
    <col min="7925" max="7925" width="16.28515625" style="37" customWidth="1"/>
    <col min="7926" max="7926" width="10.7109375" style="37" customWidth="1"/>
    <col min="7927" max="7929" width="0" style="37" hidden="1" customWidth="1"/>
    <col min="7930" max="7930" width="16.7109375" style="37" customWidth="1"/>
    <col min="7931" max="7931" width="11.42578125" style="37" customWidth="1"/>
    <col min="7932" max="8174" width="9.140625" style="37"/>
    <col min="8175" max="8175" width="4.140625" style="37" customWidth="1"/>
    <col min="8176" max="8176" width="29" style="37" customWidth="1"/>
    <col min="8177" max="8177" width="15.85546875" style="37" customWidth="1"/>
    <col min="8178" max="8178" width="25.85546875" style="37" customWidth="1"/>
    <col min="8179" max="8179" width="9.42578125" style="37" customWidth="1"/>
    <col min="8180" max="8180" width="18.28515625" style="37" customWidth="1"/>
    <col min="8181" max="8181" width="16.28515625" style="37" customWidth="1"/>
    <col min="8182" max="8182" width="10.7109375" style="37" customWidth="1"/>
    <col min="8183" max="8185" width="0" style="37" hidden="1" customWidth="1"/>
    <col min="8186" max="8186" width="16.7109375" style="37" customWidth="1"/>
    <col min="8187" max="8187" width="11.42578125" style="37" customWidth="1"/>
    <col min="8188" max="8430" width="9.140625" style="37"/>
    <col min="8431" max="8431" width="4.140625" style="37" customWidth="1"/>
    <col min="8432" max="8432" width="29" style="37" customWidth="1"/>
    <col min="8433" max="8433" width="15.85546875" style="37" customWidth="1"/>
    <col min="8434" max="8434" width="25.85546875" style="37" customWidth="1"/>
    <col min="8435" max="8435" width="9.42578125" style="37" customWidth="1"/>
    <col min="8436" max="8436" width="18.28515625" style="37" customWidth="1"/>
    <col min="8437" max="8437" width="16.28515625" style="37" customWidth="1"/>
    <col min="8438" max="8438" width="10.7109375" style="37" customWidth="1"/>
    <col min="8439" max="8441" width="0" style="37" hidden="1" customWidth="1"/>
    <col min="8442" max="8442" width="16.7109375" style="37" customWidth="1"/>
    <col min="8443" max="8443" width="11.42578125" style="37" customWidth="1"/>
    <col min="8444" max="8686" width="9.140625" style="37"/>
    <col min="8687" max="8687" width="4.140625" style="37" customWidth="1"/>
    <col min="8688" max="8688" width="29" style="37" customWidth="1"/>
    <col min="8689" max="8689" width="15.85546875" style="37" customWidth="1"/>
    <col min="8690" max="8690" width="25.85546875" style="37" customWidth="1"/>
    <col min="8691" max="8691" width="9.42578125" style="37" customWidth="1"/>
    <col min="8692" max="8692" width="18.28515625" style="37" customWidth="1"/>
    <col min="8693" max="8693" width="16.28515625" style="37" customWidth="1"/>
    <col min="8694" max="8694" width="10.7109375" style="37" customWidth="1"/>
    <col min="8695" max="8697" width="0" style="37" hidden="1" customWidth="1"/>
    <col min="8698" max="8698" width="16.7109375" style="37" customWidth="1"/>
    <col min="8699" max="8699" width="11.42578125" style="37" customWidth="1"/>
    <col min="8700" max="8942" width="9.140625" style="37"/>
    <col min="8943" max="8943" width="4.140625" style="37" customWidth="1"/>
    <col min="8944" max="8944" width="29" style="37" customWidth="1"/>
    <col min="8945" max="8945" width="15.85546875" style="37" customWidth="1"/>
    <col min="8946" max="8946" width="25.85546875" style="37" customWidth="1"/>
    <col min="8947" max="8947" width="9.42578125" style="37" customWidth="1"/>
    <col min="8948" max="8948" width="18.28515625" style="37" customWidth="1"/>
    <col min="8949" max="8949" width="16.28515625" style="37" customWidth="1"/>
    <col min="8950" max="8950" width="10.7109375" style="37" customWidth="1"/>
    <col min="8951" max="8953" width="0" style="37" hidden="1" customWidth="1"/>
    <col min="8954" max="8954" width="16.7109375" style="37" customWidth="1"/>
    <col min="8955" max="8955" width="11.42578125" style="37" customWidth="1"/>
    <col min="8956" max="9198" width="9.140625" style="37"/>
    <col min="9199" max="9199" width="4.140625" style="37" customWidth="1"/>
    <col min="9200" max="9200" width="29" style="37" customWidth="1"/>
    <col min="9201" max="9201" width="15.85546875" style="37" customWidth="1"/>
    <col min="9202" max="9202" width="25.85546875" style="37" customWidth="1"/>
    <col min="9203" max="9203" width="9.42578125" style="37" customWidth="1"/>
    <col min="9204" max="9204" width="18.28515625" style="37" customWidth="1"/>
    <col min="9205" max="9205" width="16.28515625" style="37" customWidth="1"/>
    <col min="9206" max="9206" width="10.7109375" style="37" customWidth="1"/>
    <col min="9207" max="9209" width="0" style="37" hidden="1" customWidth="1"/>
    <col min="9210" max="9210" width="16.7109375" style="37" customWidth="1"/>
    <col min="9211" max="9211" width="11.42578125" style="37" customWidth="1"/>
    <col min="9212" max="9454" width="9.140625" style="37"/>
    <col min="9455" max="9455" width="4.140625" style="37" customWidth="1"/>
    <col min="9456" max="9456" width="29" style="37" customWidth="1"/>
    <col min="9457" max="9457" width="15.85546875" style="37" customWidth="1"/>
    <col min="9458" max="9458" width="25.85546875" style="37" customWidth="1"/>
    <col min="9459" max="9459" width="9.42578125" style="37" customWidth="1"/>
    <col min="9460" max="9460" width="18.28515625" style="37" customWidth="1"/>
    <col min="9461" max="9461" width="16.28515625" style="37" customWidth="1"/>
    <col min="9462" max="9462" width="10.7109375" style="37" customWidth="1"/>
    <col min="9463" max="9465" width="0" style="37" hidden="1" customWidth="1"/>
    <col min="9466" max="9466" width="16.7109375" style="37" customWidth="1"/>
    <col min="9467" max="9467" width="11.42578125" style="37" customWidth="1"/>
    <col min="9468" max="9710" width="9.140625" style="37"/>
    <col min="9711" max="9711" width="4.140625" style="37" customWidth="1"/>
    <col min="9712" max="9712" width="29" style="37" customWidth="1"/>
    <col min="9713" max="9713" width="15.85546875" style="37" customWidth="1"/>
    <col min="9714" max="9714" width="25.85546875" style="37" customWidth="1"/>
    <col min="9715" max="9715" width="9.42578125" style="37" customWidth="1"/>
    <col min="9716" max="9716" width="18.28515625" style="37" customWidth="1"/>
    <col min="9717" max="9717" width="16.28515625" style="37" customWidth="1"/>
    <col min="9718" max="9718" width="10.7109375" style="37" customWidth="1"/>
    <col min="9719" max="9721" width="0" style="37" hidden="1" customWidth="1"/>
    <col min="9722" max="9722" width="16.7109375" style="37" customWidth="1"/>
    <col min="9723" max="9723" width="11.42578125" style="37" customWidth="1"/>
    <col min="9724" max="9966" width="9.140625" style="37"/>
    <col min="9967" max="9967" width="4.140625" style="37" customWidth="1"/>
    <col min="9968" max="9968" width="29" style="37" customWidth="1"/>
    <col min="9969" max="9969" width="15.85546875" style="37" customWidth="1"/>
    <col min="9970" max="9970" width="25.85546875" style="37" customWidth="1"/>
    <col min="9971" max="9971" width="9.42578125" style="37" customWidth="1"/>
    <col min="9972" max="9972" width="18.28515625" style="37" customWidth="1"/>
    <col min="9973" max="9973" width="16.28515625" style="37" customWidth="1"/>
    <col min="9974" max="9974" width="10.7109375" style="37" customWidth="1"/>
    <col min="9975" max="9977" width="0" style="37" hidden="1" customWidth="1"/>
    <col min="9978" max="9978" width="16.7109375" style="37" customWidth="1"/>
    <col min="9979" max="9979" width="11.42578125" style="37" customWidth="1"/>
    <col min="9980" max="10222" width="9.140625" style="37"/>
    <col min="10223" max="10223" width="4.140625" style="37" customWidth="1"/>
    <col min="10224" max="10224" width="29" style="37" customWidth="1"/>
    <col min="10225" max="10225" width="15.85546875" style="37" customWidth="1"/>
    <col min="10226" max="10226" width="25.85546875" style="37" customWidth="1"/>
    <col min="10227" max="10227" width="9.42578125" style="37" customWidth="1"/>
    <col min="10228" max="10228" width="18.28515625" style="37" customWidth="1"/>
    <col min="10229" max="10229" width="16.28515625" style="37" customWidth="1"/>
    <col min="10230" max="10230" width="10.7109375" style="37" customWidth="1"/>
    <col min="10231" max="10233" width="0" style="37" hidden="1" customWidth="1"/>
    <col min="10234" max="10234" width="16.7109375" style="37" customWidth="1"/>
    <col min="10235" max="10235" width="11.42578125" style="37" customWidth="1"/>
    <col min="10236" max="10478" width="9.140625" style="37"/>
    <col min="10479" max="10479" width="4.140625" style="37" customWidth="1"/>
    <col min="10480" max="10480" width="29" style="37" customWidth="1"/>
    <col min="10481" max="10481" width="15.85546875" style="37" customWidth="1"/>
    <col min="10482" max="10482" width="25.85546875" style="37" customWidth="1"/>
    <col min="10483" max="10483" width="9.42578125" style="37" customWidth="1"/>
    <col min="10484" max="10484" width="18.28515625" style="37" customWidth="1"/>
    <col min="10485" max="10485" width="16.28515625" style="37" customWidth="1"/>
    <col min="10486" max="10486" width="10.7109375" style="37" customWidth="1"/>
    <col min="10487" max="10489" width="0" style="37" hidden="1" customWidth="1"/>
    <col min="10490" max="10490" width="16.7109375" style="37" customWidth="1"/>
    <col min="10491" max="10491" width="11.42578125" style="37" customWidth="1"/>
    <col min="10492" max="10734" width="9.140625" style="37"/>
    <col min="10735" max="10735" width="4.140625" style="37" customWidth="1"/>
    <col min="10736" max="10736" width="29" style="37" customWidth="1"/>
    <col min="10737" max="10737" width="15.85546875" style="37" customWidth="1"/>
    <col min="10738" max="10738" width="25.85546875" style="37" customWidth="1"/>
    <col min="10739" max="10739" width="9.42578125" style="37" customWidth="1"/>
    <col min="10740" max="10740" width="18.28515625" style="37" customWidth="1"/>
    <col min="10741" max="10741" width="16.28515625" style="37" customWidth="1"/>
    <col min="10742" max="10742" width="10.7109375" style="37" customWidth="1"/>
    <col min="10743" max="10745" width="0" style="37" hidden="1" customWidth="1"/>
    <col min="10746" max="10746" width="16.7109375" style="37" customWidth="1"/>
    <col min="10747" max="10747" width="11.42578125" style="37" customWidth="1"/>
    <col min="10748" max="10990" width="9.140625" style="37"/>
    <col min="10991" max="10991" width="4.140625" style="37" customWidth="1"/>
    <col min="10992" max="10992" width="29" style="37" customWidth="1"/>
    <col min="10993" max="10993" width="15.85546875" style="37" customWidth="1"/>
    <col min="10994" max="10994" width="25.85546875" style="37" customWidth="1"/>
    <col min="10995" max="10995" width="9.42578125" style="37" customWidth="1"/>
    <col min="10996" max="10996" width="18.28515625" style="37" customWidth="1"/>
    <col min="10997" max="10997" width="16.28515625" style="37" customWidth="1"/>
    <col min="10998" max="10998" width="10.7109375" style="37" customWidth="1"/>
    <col min="10999" max="11001" width="0" style="37" hidden="1" customWidth="1"/>
    <col min="11002" max="11002" width="16.7109375" style="37" customWidth="1"/>
    <col min="11003" max="11003" width="11.42578125" style="37" customWidth="1"/>
    <col min="11004" max="11246" width="9.140625" style="37"/>
    <col min="11247" max="11247" width="4.140625" style="37" customWidth="1"/>
    <col min="11248" max="11248" width="29" style="37" customWidth="1"/>
    <col min="11249" max="11249" width="15.85546875" style="37" customWidth="1"/>
    <col min="11250" max="11250" width="25.85546875" style="37" customWidth="1"/>
    <col min="11251" max="11251" width="9.42578125" style="37" customWidth="1"/>
    <col min="11252" max="11252" width="18.28515625" style="37" customWidth="1"/>
    <col min="11253" max="11253" width="16.28515625" style="37" customWidth="1"/>
    <col min="11254" max="11254" width="10.7109375" style="37" customWidth="1"/>
    <col min="11255" max="11257" width="0" style="37" hidden="1" customWidth="1"/>
    <col min="11258" max="11258" width="16.7109375" style="37" customWidth="1"/>
    <col min="11259" max="11259" width="11.42578125" style="37" customWidth="1"/>
    <col min="11260" max="11502" width="9.140625" style="37"/>
    <col min="11503" max="11503" width="4.140625" style="37" customWidth="1"/>
    <col min="11504" max="11504" width="29" style="37" customWidth="1"/>
    <col min="11505" max="11505" width="15.85546875" style="37" customWidth="1"/>
    <col min="11506" max="11506" width="25.85546875" style="37" customWidth="1"/>
    <col min="11507" max="11507" width="9.42578125" style="37" customWidth="1"/>
    <col min="11508" max="11508" width="18.28515625" style="37" customWidth="1"/>
    <col min="11509" max="11509" width="16.28515625" style="37" customWidth="1"/>
    <col min="11510" max="11510" width="10.7109375" style="37" customWidth="1"/>
    <col min="11511" max="11513" width="0" style="37" hidden="1" customWidth="1"/>
    <col min="11514" max="11514" width="16.7109375" style="37" customWidth="1"/>
    <col min="11515" max="11515" width="11.42578125" style="37" customWidth="1"/>
    <col min="11516" max="11758" width="9.140625" style="37"/>
    <col min="11759" max="11759" width="4.140625" style="37" customWidth="1"/>
    <col min="11760" max="11760" width="29" style="37" customWidth="1"/>
    <col min="11761" max="11761" width="15.85546875" style="37" customWidth="1"/>
    <col min="11762" max="11762" width="25.85546875" style="37" customWidth="1"/>
    <col min="11763" max="11763" width="9.42578125" style="37" customWidth="1"/>
    <col min="11764" max="11764" width="18.28515625" style="37" customWidth="1"/>
    <col min="11765" max="11765" width="16.28515625" style="37" customWidth="1"/>
    <col min="11766" max="11766" width="10.7109375" style="37" customWidth="1"/>
    <col min="11767" max="11769" width="0" style="37" hidden="1" customWidth="1"/>
    <col min="11770" max="11770" width="16.7109375" style="37" customWidth="1"/>
    <col min="11771" max="11771" width="11.42578125" style="37" customWidth="1"/>
    <col min="11772" max="12014" width="9.140625" style="37"/>
    <col min="12015" max="12015" width="4.140625" style="37" customWidth="1"/>
    <col min="12016" max="12016" width="29" style="37" customWidth="1"/>
    <col min="12017" max="12017" width="15.85546875" style="37" customWidth="1"/>
    <col min="12018" max="12018" width="25.85546875" style="37" customWidth="1"/>
    <col min="12019" max="12019" width="9.42578125" style="37" customWidth="1"/>
    <col min="12020" max="12020" width="18.28515625" style="37" customWidth="1"/>
    <col min="12021" max="12021" width="16.28515625" style="37" customWidth="1"/>
    <col min="12022" max="12022" width="10.7109375" style="37" customWidth="1"/>
    <col min="12023" max="12025" width="0" style="37" hidden="1" customWidth="1"/>
    <col min="12026" max="12026" width="16.7109375" style="37" customWidth="1"/>
    <col min="12027" max="12027" width="11.42578125" style="37" customWidth="1"/>
    <col min="12028" max="12270" width="9.140625" style="37"/>
    <col min="12271" max="12271" width="4.140625" style="37" customWidth="1"/>
    <col min="12272" max="12272" width="29" style="37" customWidth="1"/>
    <col min="12273" max="12273" width="15.85546875" style="37" customWidth="1"/>
    <col min="12274" max="12274" width="25.85546875" style="37" customWidth="1"/>
    <col min="12275" max="12275" width="9.42578125" style="37" customWidth="1"/>
    <col min="12276" max="12276" width="18.28515625" style="37" customWidth="1"/>
    <col min="12277" max="12277" width="16.28515625" style="37" customWidth="1"/>
    <col min="12278" max="12278" width="10.7109375" style="37" customWidth="1"/>
    <col min="12279" max="12281" width="0" style="37" hidden="1" customWidth="1"/>
    <col min="12282" max="12282" width="16.7109375" style="37" customWidth="1"/>
    <col min="12283" max="12283" width="11.42578125" style="37" customWidth="1"/>
    <col min="12284" max="12526" width="9.140625" style="37"/>
    <col min="12527" max="12527" width="4.140625" style="37" customWidth="1"/>
    <col min="12528" max="12528" width="29" style="37" customWidth="1"/>
    <col min="12529" max="12529" width="15.85546875" style="37" customWidth="1"/>
    <col min="12530" max="12530" width="25.85546875" style="37" customWidth="1"/>
    <col min="12531" max="12531" width="9.42578125" style="37" customWidth="1"/>
    <col min="12532" max="12532" width="18.28515625" style="37" customWidth="1"/>
    <col min="12533" max="12533" width="16.28515625" style="37" customWidth="1"/>
    <col min="12534" max="12534" width="10.7109375" style="37" customWidth="1"/>
    <col min="12535" max="12537" width="0" style="37" hidden="1" customWidth="1"/>
    <col min="12538" max="12538" width="16.7109375" style="37" customWidth="1"/>
    <col min="12539" max="12539" width="11.42578125" style="37" customWidth="1"/>
    <col min="12540" max="12782" width="9.140625" style="37"/>
    <col min="12783" max="12783" width="4.140625" style="37" customWidth="1"/>
    <col min="12784" max="12784" width="29" style="37" customWidth="1"/>
    <col min="12785" max="12785" width="15.85546875" style="37" customWidth="1"/>
    <col min="12786" max="12786" width="25.85546875" style="37" customWidth="1"/>
    <col min="12787" max="12787" width="9.42578125" style="37" customWidth="1"/>
    <col min="12788" max="12788" width="18.28515625" style="37" customWidth="1"/>
    <col min="12789" max="12789" width="16.28515625" style="37" customWidth="1"/>
    <col min="12790" max="12790" width="10.7109375" style="37" customWidth="1"/>
    <col min="12791" max="12793" width="0" style="37" hidden="1" customWidth="1"/>
    <col min="12794" max="12794" width="16.7109375" style="37" customWidth="1"/>
    <col min="12795" max="12795" width="11.42578125" style="37" customWidth="1"/>
    <col min="12796" max="13038" width="9.140625" style="37"/>
    <col min="13039" max="13039" width="4.140625" style="37" customWidth="1"/>
    <col min="13040" max="13040" width="29" style="37" customWidth="1"/>
    <col min="13041" max="13041" width="15.85546875" style="37" customWidth="1"/>
    <col min="13042" max="13042" width="25.85546875" style="37" customWidth="1"/>
    <col min="13043" max="13043" width="9.42578125" style="37" customWidth="1"/>
    <col min="13044" max="13044" width="18.28515625" style="37" customWidth="1"/>
    <col min="13045" max="13045" width="16.28515625" style="37" customWidth="1"/>
    <col min="13046" max="13046" width="10.7109375" style="37" customWidth="1"/>
    <col min="13047" max="13049" width="0" style="37" hidden="1" customWidth="1"/>
    <col min="13050" max="13050" width="16.7109375" style="37" customWidth="1"/>
    <col min="13051" max="13051" width="11.42578125" style="37" customWidth="1"/>
    <col min="13052" max="13294" width="9.140625" style="37"/>
    <col min="13295" max="13295" width="4.140625" style="37" customWidth="1"/>
    <col min="13296" max="13296" width="29" style="37" customWidth="1"/>
    <col min="13297" max="13297" width="15.85546875" style="37" customWidth="1"/>
    <col min="13298" max="13298" width="25.85546875" style="37" customWidth="1"/>
    <col min="13299" max="13299" width="9.42578125" style="37" customWidth="1"/>
    <col min="13300" max="13300" width="18.28515625" style="37" customWidth="1"/>
    <col min="13301" max="13301" width="16.28515625" style="37" customWidth="1"/>
    <col min="13302" max="13302" width="10.7109375" style="37" customWidth="1"/>
    <col min="13303" max="13305" width="0" style="37" hidden="1" customWidth="1"/>
    <col min="13306" max="13306" width="16.7109375" style="37" customWidth="1"/>
    <col min="13307" max="13307" width="11.42578125" style="37" customWidth="1"/>
    <col min="13308" max="13550" width="9.140625" style="37"/>
    <col min="13551" max="13551" width="4.140625" style="37" customWidth="1"/>
    <col min="13552" max="13552" width="29" style="37" customWidth="1"/>
    <col min="13553" max="13553" width="15.85546875" style="37" customWidth="1"/>
    <col min="13554" max="13554" width="25.85546875" style="37" customWidth="1"/>
    <col min="13555" max="13555" width="9.42578125" style="37" customWidth="1"/>
    <col min="13556" max="13556" width="18.28515625" style="37" customWidth="1"/>
    <col min="13557" max="13557" width="16.28515625" style="37" customWidth="1"/>
    <col min="13558" max="13558" width="10.7109375" style="37" customWidth="1"/>
    <col min="13559" max="13561" width="0" style="37" hidden="1" customWidth="1"/>
    <col min="13562" max="13562" width="16.7109375" style="37" customWidth="1"/>
    <col min="13563" max="13563" width="11.42578125" style="37" customWidth="1"/>
    <col min="13564" max="13806" width="9.140625" style="37"/>
    <col min="13807" max="13807" width="4.140625" style="37" customWidth="1"/>
    <col min="13808" max="13808" width="29" style="37" customWidth="1"/>
    <col min="13809" max="13809" width="15.85546875" style="37" customWidth="1"/>
    <col min="13810" max="13810" width="25.85546875" style="37" customWidth="1"/>
    <col min="13811" max="13811" width="9.42578125" style="37" customWidth="1"/>
    <col min="13812" max="13812" width="18.28515625" style="37" customWidth="1"/>
    <col min="13813" max="13813" width="16.28515625" style="37" customWidth="1"/>
    <col min="13814" max="13814" width="10.7109375" style="37" customWidth="1"/>
    <col min="13815" max="13817" width="0" style="37" hidden="1" customWidth="1"/>
    <col min="13818" max="13818" width="16.7109375" style="37" customWidth="1"/>
    <col min="13819" max="13819" width="11.42578125" style="37" customWidth="1"/>
    <col min="13820" max="14062" width="9.140625" style="37"/>
    <col min="14063" max="14063" width="4.140625" style="37" customWidth="1"/>
    <col min="14064" max="14064" width="29" style="37" customWidth="1"/>
    <col min="14065" max="14065" width="15.85546875" style="37" customWidth="1"/>
    <col min="14066" max="14066" width="25.85546875" style="37" customWidth="1"/>
    <col min="14067" max="14067" width="9.42578125" style="37" customWidth="1"/>
    <col min="14068" max="14068" width="18.28515625" style="37" customWidth="1"/>
    <col min="14069" max="14069" width="16.28515625" style="37" customWidth="1"/>
    <col min="14070" max="14070" width="10.7109375" style="37" customWidth="1"/>
    <col min="14071" max="14073" width="0" style="37" hidden="1" customWidth="1"/>
    <col min="14074" max="14074" width="16.7109375" style="37" customWidth="1"/>
    <col min="14075" max="14075" width="11.42578125" style="37" customWidth="1"/>
    <col min="14076" max="14318" width="9.140625" style="37"/>
    <col min="14319" max="14319" width="4.140625" style="37" customWidth="1"/>
    <col min="14320" max="14320" width="29" style="37" customWidth="1"/>
    <col min="14321" max="14321" width="15.85546875" style="37" customWidth="1"/>
    <col min="14322" max="14322" width="25.85546875" style="37" customWidth="1"/>
    <col min="14323" max="14323" width="9.42578125" style="37" customWidth="1"/>
    <col min="14324" max="14324" width="18.28515625" style="37" customWidth="1"/>
    <col min="14325" max="14325" width="16.28515625" style="37" customWidth="1"/>
    <col min="14326" max="14326" width="10.7109375" style="37" customWidth="1"/>
    <col min="14327" max="14329" width="0" style="37" hidden="1" customWidth="1"/>
    <col min="14330" max="14330" width="16.7109375" style="37" customWidth="1"/>
    <col min="14331" max="14331" width="11.42578125" style="37" customWidth="1"/>
    <col min="14332" max="14574" width="9.140625" style="37"/>
    <col min="14575" max="14575" width="4.140625" style="37" customWidth="1"/>
    <col min="14576" max="14576" width="29" style="37" customWidth="1"/>
    <col min="14577" max="14577" width="15.85546875" style="37" customWidth="1"/>
    <col min="14578" max="14578" width="25.85546875" style="37" customWidth="1"/>
    <col min="14579" max="14579" width="9.42578125" style="37" customWidth="1"/>
    <col min="14580" max="14580" width="18.28515625" style="37" customWidth="1"/>
    <col min="14581" max="14581" width="16.28515625" style="37" customWidth="1"/>
    <col min="14582" max="14582" width="10.7109375" style="37" customWidth="1"/>
    <col min="14583" max="14585" width="0" style="37" hidden="1" customWidth="1"/>
    <col min="14586" max="14586" width="16.7109375" style="37" customWidth="1"/>
    <col min="14587" max="14587" width="11.42578125" style="37" customWidth="1"/>
    <col min="14588" max="14830" width="9.140625" style="37"/>
    <col min="14831" max="14831" width="4.140625" style="37" customWidth="1"/>
    <col min="14832" max="14832" width="29" style="37" customWidth="1"/>
    <col min="14833" max="14833" width="15.85546875" style="37" customWidth="1"/>
    <col min="14834" max="14834" width="25.85546875" style="37" customWidth="1"/>
    <col min="14835" max="14835" width="9.42578125" style="37" customWidth="1"/>
    <col min="14836" max="14836" width="18.28515625" style="37" customWidth="1"/>
    <col min="14837" max="14837" width="16.28515625" style="37" customWidth="1"/>
    <col min="14838" max="14838" width="10.7109375" style="37" customWidth="1"/>
    <col min="14839" max="14841" width="0" style="37" hidden="1" customWidth="1"/>
    <col min="14842" max="14842" width="16.7109375" style="37" customWidth="1"/>
    <col min="14843" max="14843" width="11.42578125" style="37" customWidth="1"/>
    <col min="14844" max="15086" width="9.140625" style="37"/>
    <col min="15087" max="15087" width="4.140625" style="37" customWidth="1"/>
    <col min="15088" max="15088" width="29" style="37" customWidth="1"/>
    <col min="15089" max="15089" width="15.85546875" style="37" customWidth="1"/>
    <col min="15090" max="15090" width="25.85546875" style="37" customWidth="1"/>
    <col min="15091" max="15091" width="9.42578125" style="37" customWidth="1"/>
    <col min="15092" max="15092" width="18.28515625" style="37" customWidth="1"/>
    <col min="15093" max="15093" width="16.28515625" style="37" customWidth="1"/>
    <col min="15094" max="15094" width="10.7109375" style="37" customWidth="1"/>
    <col min="15095" max="15097" width="0" style="37" hidden="1" customWidth="1"/>
    <col min="15098" max="15098" width="16.7109375" style="37" customWidth="1"/>
    <col min="15099" max="15099" width="11.42578125" style="37" customWidth="1"/>
    <col min="15100" max="15342" width="9.140625" style="37"/>
    <col min="15343" max="15343" width="4.140625" style="37" customWidth="1"/>
    <col min="15344" max="15344" width="29" style="37" customWidth="1"/>
    <col min="15345" max="15345" width="15.85546875" style="37" customWidth="1"/>
    <col min="15346" max="15346" width="25.85546875" style="37" customWidth="1"/>
    <col min="15347" max="15347" width="9.42578125" style="37" customWidth="1"/>
    <col min="15348" max="15348" width="18.28515625" style="37" customWidth="1"/>
    <col min="15349" max="15349" width="16.28515625" style="37" customWidth="1"/>
    <col min="15350" max="15350" width="10.7109375" style="37" customWidth="1"/>
    <col min="15351" max="15353" width="0" style="37" hidden="1" customWidth="1"/>
    <col min="15354" max="15354" width="16.7109375" style="37" customWidth="1"/>
    <col min="15355" max="15355" width="11.42578125" style="37" customWidth="1"/>
    <col min="15356" max="15598" width="9.140625" style="37"/>
    <col min="15599" max="15599" width="4.140625" style="37" customWidth="1"/>
    <col min="15600" max="15600" width="29" style="37" customWidth="1"/>
    <col min="15601" max="15601" width="15.85546875" style="37" customWidth="1"/>
    <col min="15602" max="15602" width="25.85546875" style="37" customWidth="1"/>
    <col min="15603" max="15603" width="9.42578125" style="37" customWidth="1"/>
    <col min="15604" max="15604" width="18.28515625" style="37" customWidth="1"/>
    <col min="15605" max="15605" width="16.28515625" style="37" customWidth="1"/>
    <col min="15606" max="15606" width="10.7109375" style="37" customWidth="1"/>
    <col min="15607" max="15609" width="0" style="37" hidden="1" customWidth="1"/>
    <col min="15610" max="15610" width="16.7109375" style="37" customWidth="1"/>
    <col min="15611" max="15611" width="11.42578125" style="37" customWidth="1"/>
    <col min="15612" max="15854" width="9.140625" style="37"/>
    <col min="15855" max="15855" width="4.140625" style="37" customWidth="1"/>
    <col min="15856" max="15856" width="29" style="37" customWidth="1"/>
    <col min="15857" max="15857" width="15.85546875" style="37" customWidth="1"/>
    <col min="15858" max="15858" width="25.85546875" style="37" customWidth="1"/>
    <col min="15859" max="15859" width="9.42578125" style="37" customWidth="1"/>
    <col min="15860" max="15860" width="18.28515625" style="37" customWidth="1"/>
    <col min="15861" max="15861" width="16.28515625" style="37" customWidth="1"/>
    <col min="15862" max="15862" width="10.7109375" style="37" customWidth="1"/>
    <col min="15863" max="15865" width="0" style="37" hidden="1" customWidth="1"/>
    <col min="15866" max="15866" width="16.7109375" style="37" customWidth="1"/>
    <col min="15867" max="15867" width="11.42578125" style="37" customWidth="1"/>
    <col min="15868" max="16110" width="9.140625" style="37"/>
    <col min="16111" max="16111" width="4.140625" style="37" customWidth="1"/>
    <col min="16112" max="16112" width="29" style="37" customWidth="1"/>
    <col min="16113" max="16113" width="15.85546875" style="37" customWidth="1"/>
    <col min="16114" max="16114" width="25.85546875" style="37" customWidth="1"/>
    <col min="16115" max="16115" width="9.42578125" style="37" customWidth="1"/>
    <col min="16116" max="16116" width="18.28515625" style="37" customWidth="1"/>
    <col min="16117" max="16117" width="16.28515625" style="37" customWidth="1"/>
    <col min="16118" max="16118" width="10.7109375" style="37" customWidth="1"/>
    <col min="16119" max="16121" width="0" style="37" hidden="1" customWidth="1"/>
    <col min="16122" max="16122" width="16.7109375" style="37" customWidth="1"/>
    <col min="16123" max="16123" width="11.42578125" style="37" customWidth="1"/>
    <col min="16124" max="16384" width="9.140625" style="37"/>
  </cols>
  <sheetData>
    <row r="2" spans="1:238" s="112" customFormat="1" ht="19.5" customHeight="1" x14ac:dyDescent="0.2">
      <c r="A2" s="213"/>
      <c r="B2" s="213"/>
      <c r="C2" s="213"/>
      <c r="D2" s="213"/>
    </row>
    <row r="3" spans="1:238" s="112" customFormat="1" ht="19.5" hidden="1" customHeight="1" x14ac:dyDescent="0.2">
      <c r="A3" s="213"/>
      <c r="B3" s="213"/>
      <c r="C3" s="213"/>
      <c r="D3" s="213"/>
      <c r="E3" s="215"/>
      <c r="G3" s="215"/>
    </row>
    <row r="4" spans="1:238" s="112" customFormat="1" ht="19.5" hidden="1" customHeight="1" x14ac:dyDescent="0.2">
      <c r="A4" s="213"/>
      <c r="B4" s="213"/>
      <c r="C4" s="213"/>
      <c r="D4" s="213"/>
      <c r="E4" s="215"/>
      <c r="G4" s="215"/>
    </row>
    <row r="5" spans="1:238" s="112" customFormat="1" ht="19.5" customHeight="1" x14ac:dyDescent="0.2">
      <c r="D5" s="214"/>
    </row>
    <row r="6" spans="1:238" s="112" customFormat="1" ht="19.5" customHeight="1" x14ac:dyDescent="0.2">
      <c r="D6" s="214"/>
      <c r="E6" s="215"/>
      <c r="G6" s="216"/>
    </row>
    <row r="7" spans="1:238" ht="20.25" customHeight="1" x14ac:dyDescent="0.25">
      <c r="A7" s="758" t="s">
        <v>317</v>
      </c>
      <c r="B7" s="758"/>
      <c r="C7" s="758"/>
      <c r="D7" s="758"/>
      <c r="E7" s="758"/>
      <c r="F7" s="758"/>
      <c r="G7" s="758"/>
    </row>
    <row r="8" spans="1:238" s="135" customFormat="1" x14ac:dyDescent="0.2">
      <c r="A8" s="820"/>
      <c r="B8" s="820"/>
      <c r="C8" s="820"/>
      <c r="D8" s="820"/>
      <c r="E8" s="820"/>
      <c r="F8" s="820"/>
      <c r="G8" s="820"/>
    </row>
    <row r="9" spans="1:238" s="135" customFormat="1" ht="51.75" customHeight="1" x14ac:dyDescent="0.2">
      <c r="A9" s="821" t="str">
        <f>' ССР (нов)'!A9:G9</f>
        <v xml:space="preserve">на разработку проектной документации и рабочей документации на </v>
      </c>
      <c r="B9" s="821"/>
      <c r="C9" s="821"/>
      <c r="D9" s="821"/>
      <c r="E9" s="821"/>
      <c r="F9" s="821"/>
      <c r="G9" s="821"/>
    </row>
    <row r="10" spans="1:238" s="135" customFormat="1" ht="30.75" customHeight="1" x14ac:dyDescent="0.2">
      <c r="A10" s="820" t="str">
        <f>' ССР (нов)'!A10:G10</f>
        <v xml:space="preserve">по адресу: </v>
      </c>
      <c r="B10" s="820"/>
      <c r="C10" s="820"/>
      <c r="D10" s="820"/>
      <c r="E10" s="820"/>
      <c r="F10" s="820"/>
      <c r="G10" s="820"/>
    </row>
    <row r="11" spans="1:238" s="135" customFormat="1" ht="30.75" customHeight="1" x14ac:dyDescent="0.2">
      <c r="A11" s="820" t="s">
        <v>300</v>
      </c>
      <c r="B11" s="820"/>
      <c r="C11" s="820"/>
      <c r="D11" s="820"/>
      <c r="E11" s="820"/>
      <c r="F11" s="820"/>
      <c r="G11" s="820"/>
    </row>
    <row r="12" spans="1:238" s="112" customFormat="1" ht="17.25" customHeight="1" thickBot="1" x14ac:dyDescent="0.25">
      <c r="A12" s="219"/>
      <c r="B12" s="271"/>
      <c r="C12" s="271"/>
      <c r="D12" s="271"/>
      <c r="E12" s="271"/>
      <c r="F12" s="271"/>
      <c r="G12" s="271"/>
    </row>
    <row r="13" spans="1:238" s="135" customFormat="1" ht="43.5" customHeight="1" thickBot="1" x14ac:dyDescent="0.25">
      <c r="A13" s="822" t="s">
        <v>162</v>
      </c>
      <c r="B13" s="823"/>
      <c r="C13" s="823"/>
      <c r="D13" s="823"/>
      <c r="E13" s="823"/>
      <c r="F13" s="823"/>
      <c r="G13" s="824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95"/>
      <c r="Z13" s="295"/>
      <c r="AA13" s="295"/>
      <c r="AB13" s="295"/>
      <c r="AC13" s="295"/>
      <c r="AD13" s="295"/>
      <c r="AE13" s="295"/>
      <c r="AF13" s="295"/>
      <c r="AG13" s="295"/>
      <c r="AH13" s="295"/>
      <c r="AI13" s="295"/>
      <c r="AJ13" s="295"/>
      <c r="AK13" s="295"/>
      <c r="AL13" s="295"/>
      <c r="AM13" s="295"/>
      <c r="AN13" s="295"/>
      <c r="AO13" s="295"/>
      <c r="AP13" s="295"/>
      <c r="AQ13" s="295"/>
      <c r="AR13" s="295"/>
      <c r="AS13" s="295"/>
      <c r="AT13" s="295"/>
      <c r="AU13" s="295"/>
      <c r="AV13" s="295"/>
      <c r="AW13" s="295"/>
      <c r="AX13" s="295"/>
      <c r="AY13" s="295"/>
      <c r="AZ13" s="295"/>
      <c r="BA13" s="295"/>
      <c r="BB13" s="295"/>
      <c r="BC13" s="295"/>
      <c r="BD13" s="295"/>
      <c r="BE13" s="295"/>
      <c r="BF13" s="295"/>
      <c r="BG13" s="295"/>
      <c r="BH13" s="295"/>
      <c r="BI13" s="295"/>
      <c r="BJ13" s="295"/>
      <c r="BK13" s="295"/>
      <c r="BL13" s="295"/>
      <c r="BM13" s="295"/>
      <c r="BN13" s="295"/>
      <c r="BO13" s="295"/>
      <c r="BP13" s="295"/>
      <c r="BQ13" s="295"/>
      <c r="BR13" s="295"/>
      <c r="BS13" s="295"/>
      <c r="BT13" s="295"/>
      <c r="BU13" s="295"/>
      <c r="BV13" s="295"/>
      <c r="BW13" s="295"/>
      <c r="BX13" s="295"/>
      <c r="BY13" s="295"/>
      <c r="BZ13" s="295"/>
      <c r="CA13" s="295"/>
      <c r="CB13" s="295"/>
      <c r="CC13" s="295"/>
      <c r="CD13" s="295"/>
      <c r="CE13" s="295"/>
      <c r="CF13" s="295"/>
      <c r="CG13" s="295"/>
      <c r="CH13" s="295"/>
      <c r="CI13" s="295"/>
      <c r="CJ13" s="295"/>
      <c r="CK13" s="295"/>
      <c r="CL13" s="295"/>
      <c r="CM13" s="295"/>
      <c r="CN13" s="295"/>
      <c r="CO13" s="295"/>
      <c r="CP13" s="295"/>
      <c r="CQ13" s="295"/>
      <c r="CR13" s="295"/>
      <c r="CS13" s="295"/>
      <c r="CT13" s="295"/>
      <c r="CU13" s="295"/>
      <c r="CV13" s="295"/>
      <c r="CW13" s="295"/>
      <c r="CX13" s="295"/>
      <c r="CY13" s="295"/>
      <c r="CZ13" s="295"/>
      <c r="DA13" s="295"/>
      <c r="DB13" s="295"/>
      <c r="DC13" s="295"/>
      <c r="DD13" s="295"/>
      <c r="DE13" s="295"/>
      <c r="DF13" s="295"/>
      <c r="DG13" s="295"/>
      <c r="DH13" s="295"/>
      <c r="DI13" s="295"/>
      <c r="DJ13" s="295"/>
      <c r="DK13" s="295"/>
      <c r="DL13" s="295"/>
      <c r="DM13" s="295"/>
      <c r="DN13" s="295"/>
      <c r="DO13" s="295"/>
      <c r="DP13" s="295"/>
      <c r="DQ13" s="295"/>
      <c r="DR13" s="295"/>
      <c r="DS13" s="295"/>
      <c r="DT13" s="295"/>
      <c r="DU13" s="295"/>
      <c r="DV13" s="295"/>
      <c r="DW13" s="295"/>
      <c r="DX13" s="295"/>
      <c r="DY13" s="295"/>
      <c r="DZ13" s="295"/>
      <c r="EA13" s="295"/>
      <c r="EB13" s="295"/>
      <c r="EC13" s="295"/>
      <c r="ED13" s="295"/>
      <c r="EE13" s="295"/>
      <c r="EF13" s="295"/>
      <c r="EG13" s="295"/>
      <c r="EH13" s="295"/>
      <c r="EI13" s="295"/>
      <c r="EJ13" s="295"/>
      <c r="EK13" s="295"/>
      <c r="EL13" s="295"/>
      <c r="EM13" s="295"/>
      <c r="EN13" s="295"/>
      <c r="EO13" s="295"/>
      <c r="EP13" s="295"/>
      <c r="EQ13" s="295"/>
      <c r="ER13" s="295"/>
      <c r="ES13" s="295"/>
      <c r="ET13" s="295"/>
      <c r="EU13" s="295"/>
      <c r="EV13" s="295"/>
      <c r="EW13" s="295"/>
      <c r="EX13" s="295"/>
      <c r="EY13" s="295"/>
      <c r="EZ13" s="295"/>
      <c r="FA13" s="295"/>
      <c r="FB13" s="295"/>
      <c r="FC13" s="295"/>
      <c r="FD13" s="295"/>
      <c r="FE13" s="295"/>
      <c r="FF13" s="295"/>
      <c r="FG13" s="295"/>
      <c r="FH13" s="295"/>
      <c r="FI13" s="295"/>
      <c r="FJ13" s="295"/>
      <c r="FK13" s="295"/>
      <c r="FL13" s="295"/>
      <c r="FM13" s="295"/>
      <c r="FN13" s="295"/>
      <c r="FO13" s="295"/>
      <c r="FP13" s="295"/>
      <c r="FQ13" s="295"/>
      <c r="FR13" s="295"/>
      <c r="FS13" s="295"/>
      <c r="FT13" s="295"/>
      <c r="FU13" s="295"/>
      <c r="FV13" s="295"/>
      <c r="FW13" s="295"/>
      <c r="FX13" s="295"/>
      <c r="FY13" s="295"/>
      <c r="FZ13" s="295"/>
      <c r="GA13" s="295"/>
      <c r="GB13" s="295"/>
      <c r="GC13" s="295"/>
      <c r="GD13" s="295"/>
      <c r="GE13" s="295"/>
      <c r="GF13" s="295"/>
      <c r="GG13" s="295"/>
      <c r="GH13" s="295"/>
      <c r="GI13" s="295"/>
      <c r="GJ13" s="295"/>
      <c r="GK13" s="295"/>
      <c r="GL13" s="295"/>
      <c r="GM13" s="295"/>
      <c r="GN13" s="295"/>
      <c r="GO13" s="295"/>
      <c r="GP13" s="295"/>
      <c r="GQ13" s="295"/>
      <c r="GR13" s="295"/>
      <c r="GS13" s="295"/>
      <c r="GT13" s="295"/>
      <c r="GU13" s="295"/>
      <c r="GV13" s="295"/>
      <c r="GW13" s="295"/>
      <c r="GX13" s="295"/>
      <c r="GY13" s="295"/>
      <c r="GZ13" s="295"/>
      <c r="HA13" s="295"/>
      <c r="HB13" s="295"/>
      <c r="HC13" s="295"/>
      <c r="HD13" s="295"/>
      <c r="HE13" s="295"/>
      <c r="HF13" s="295"/>
      <c r="HG13" s="295"/>
      <c r="HH13" s="295"/>
      <c r="HI13" s="295"/>
      <c r="HJ13" s="295"/>
      <c r="HK13" s="295"/>
      <c r="HL13" s="295"/>
      <c r="HM13" s="295"/>
      <c r="HN13" s="295"/>
      <c r="HO13" s="295"/>
      <c r="HP13" s="295"/>
      <c r="HQ13" s="295"/>
      <c r="HR13" s="295"/>
      <c r="HS13" s="295"/>
      <c r="HT13" s="295"/>
      <c r="HU13" s="295"/>
      <c r="HV13" s="295"/>
      <c r="HW13" s="295"/>
      <c r="HX13" s="295"/>
      <c r="HY13" s="295"/>
      <c r="HZ13" s="295"/>
      <c r="IA13" s="295"/>
      <c r="IB13" s="295"/>
      <c r="IC13" s="295"/>
      <c r="ID13" s="295"/>
    </row>
    <row r="14" spans="1:238" ht="48" thickBot="1" x14ac:dyDescent="0.3">
      <c r="A14" s="202" t="s">
        <v>92</v>
      </c>
      <c r="B14" s="125" t="s">
        <v>93</v>
      </c>
      <c r="C14" s="296" t="s">
        <v>9</v>
      </c>
      <c r="D14" s="125" t="s">
        <v>4</v>
      </c>
      <c r="E14" s="297" t="s">
        <v>94</v>
      </c>
      <c r="F14" s="175" t="s">
        <v>0</v>
      </c>
      <c r="G14" s="298" t="s">
        <v>6</v>
      </c>
    </row>
    <row r="15" spans="1:238" s="47" customFormat="1" ht="62.25" customHeight="1" thickBot="1" x14ac:dyDescent="0.25">
      <c r="A15" s="299">
        <v>1</v>
      </c>
      <c r="B15" s="126" t="s">
        <v>95</v>
      </c>
      <c r="C15" s="300"/>
      <c r="D15" s="301"/>
      <c r="E15" s="302"/>
      <c r="F15" s="303"/>
      <c r="G15" s="182"/>
    </row>
    <row r="16" spans="1:238" s="47" customFormat="1" ht="84" customHeight="1" thickBot="1" x14ac:dyDescent="0.25">
      <c r="A16" s="304"/>
      <c r="B16" s="749" t="s">
        <v>96</v>
      </c>
      <c r="C16" s="750"/>
      <c r="D16" s="63" t="s">
        <v>97</v>
      </c>
      <c r="E16" s="148"/>
      <c r="F16" s="148" t="str">
        <f>CONCATENATE(C15,"/",E16)</f>
        <v>/</v>
      </c>
      <c r="G16" s="291"/>
    </row>
    <row r="17" spans="1:13" s="47" customFormat="1" ht="54.75" customHeight="1" thickBot="1" x14ac:dyDescent="0.25">
      <c r="A17" s="304"/>
      <c r="B17" s="749" t="s">
        <v>98</v>
      </c>
      <c r="C17" s="750"/>
      <c r="D17" s="63" t="s">
        <v>103</v>
      </c>
      <c r="E17" s="305"/>
      <c r="F17" s="82"/>
      <c r="G17" s="292"/>
    </row>
    <row r="23" spans="1:13" s="666" customFormat="1" ht="18.75" x14ac:dyDescent="0.3">
      <c r="A23" s="664"/>
      <c r="B23" s="665" t="s">
        <v>126</v>
      </c>
      <c r="I23" s="667"/>
    </row>
    <row r="24" spans="1:13" s="666" customFormat="1" x14ac:dyDescent="0.25">
      <c r="A24" s="664"/>
      <c r="B24" s="664" t="s">
        <v>127</v>
      </c>
      <c r="C24" s="664"/>
      <c r="D24" s="663" t="s">
        <v>309</v>
      </c>
      <c r="E24" s="39"/>
      <c r="F24" s="818" t="s">
        <v>310</v>
      </c>
      <c r="G24" s="819"/>
      <c r="H24" s="678" t="s">
        <v>128</v>
      </c>
      <c r="I24" s="668"/>
      <c r="J24" s="40"/>
      <c r="K24" s="40"/>
    </row>
    <row r="25" spans="1:13" s="666" customFormat="1" x14ac:dyDescent="0.25">
      <c r="A25" s="664"/>
      <c r="C25" s="37" t="s">
        <v>311</v>
      </c>
      <c r="D25" s="42">
        <v>5.0000000000000001E-3</v>
      </c>
      <c r="E25" s="43" t="s">
        <v>312</v>
      </c>
      <c r="F25" s="42">
        <v>0.2</v>
      </c>
      <c r="G25" s="43"/>
      <c r="H25" s="670"/>
      <c r="I25" s="669"/>
      <c r="J25" s="38"/>
      <c r="K25" s="38"/>
      <c r="M25" s="671"/>
    </row>
    <row r="26" spans="1:13" s="666" customFormat="1" x14ac:dyDescent="0.25">
      <c r="A26" s="664"/>
      <c r="C26" s="37"/>
      <c r="D26" s="42"/>
      <c r="E26" s="43"/>
      <c r="F26" s="42"/>
      <c r="G26" s="43"/>
      <c r="H26" s="670"/>
      <c r="I26" s="669"/>
      <c r="J26" s="38"/>
      <c r="K26" s="38"/>
      <c r="M26" s="671"/>
    </row>
    <row r="27" spans="1:13" s="666" customFormat="1" x14ac:dyDescent="0.25">
      <c r="A27" s="664"/>
      <c r="D27" s="42">
        <v>0.01</v>
      </c>
      <c r="E27" s="43"/>
      <c r="F27" s="42">
        <v>0.15</v>
      </c>
      <c r="G27" s="43"/>
      <c r="H27" s="43"/>
      <c r="I27" s="669"/>
      <c r="J27" s="38"/>
      <c r="K27" s="38"/>
      <c r="M27" s="670"/>
    </row>
    <row r="28" spans="1:13" s="666" customFormat="1" x14ac:dyDescent="0.25">
      <c r="A28" s="664"/>
      <c r="B28" s="41"/>
      <c r="C28" s="672">
        <f>B28/1000000</f>
        <v>0</v>
      </c>
      <c r="D28" s="42"/>
      <c r="E28" s="43"/>
      <c r="F28" s="42"/>
      <c r="G28" s="43"/>
      <c r="H28" s="673">
        <f>ROUND((F27-G29*(C28-D27)/E29),4)</f>
        <v>0.16</v>
      </c>
      <c r="I28" s="669"/>
      <c r="J28" s="38"/>
      <c r="K28" s="38"/>
      <c r="M28" s="670"/>
    </row>
    <row r="29" spans="1:13" s="666" customFormat="1" x14ac:dyDescent="0.25">
      <c r="A29" s="664"/>
      <c r="B29" s="44"/>
      <c r="C29" s="45"/>
      <c r="D29" s="42">
        <v>0.05</v>
      </c>
      <c r="E29" s="43">
        <f>D29-D27</f>
        <v>0.04</v>
      </c>
      <c r="F29" s="42">
        <v>0.11</v>
      </c>
      <c r="G29" s="43">
        <f>F27-F29</f>
        <v>3.9999999999999994E-2</v>
      </c>
      <c r="H29" s="674"/>
      <c r="I29" s="669"/>
      <c r="J29" s="38"/>
      <c r="K29" s="38"/>
      <c r="M29" s="670"/>
    </row>
    <row r="30" spans="1:13" s="666" customFormat="1" x14ac:dyDescent="0.25">
      <c r="A30" s="664"/>
      <c r="B30" s="41"/>
      <c r="C30" s="672">
        <f>B30/1000000</f>
        <v>0</v>
      </c>
      <c r="D30" s="42"/>
      <c r="E30" s="43"/>
      <c r="F30" s="42"/>
      <c r="G30" s="43"/>
      <c r="H30" s="673">
        <f>ROUND((F29-G31*(C30-D29)/E31),4)</f>
        <v>0.13500000000000001</v>
      </c>
      <c r="I30" s="669"/>
      <c r="J30" s="38"/>
      <c r="K30" s="38"/>
      <c r="M30" s="670"/>
    </row>
    <row r="31" spans="1:13" s="666" customFormat="1" x14ac:dyDescent="0.25">
      <c r="A31" s="664"/>
      <c r="B31" s="44"/>
      <c r="C31" s="45"/>
      <c r="D31" s="42">
        <v>0.1</v>
      </c>
      <c r="E31" s="43">
        <f>D31-D29</f>
        <v>0.05</v>
      </c>
      <c r="F31" s="42">
        <v>8.5000000000000006E-2</v>
      </c>
      <c r="G31" s="43">
        <f>F29-F31</f>
        <v>2.4999999999999994E-2</v>
      </c>
      <c r="H31" s="674"/>
      <c r="I31" s="669"/>
      <c r="J31" s="38"/>
      <c r="K31" s="38"/>
      <c r="M31" s="670"/>
    </row>
    <row r="32" spans="1:13" s="666" customFormat="1" ht="15" customHeight="1" x14ac:dyDescent="0.25">
      <c r="A32" s="664"/>
      <c r="B32" s="41"/>
      <c r="C32" s="672">
        <f>B32/1000000</f>
        <v>0</v>
      </c>
      <c r="D32" s="42"/>
      <c r="E32" s="43"/>
      <c r="F32" s="42"/>
      <c r="G32" s="43"/>
      <c r="H32" s="673">
        <f>ROUND((F31-G33*(C32-D31)/E33),4)</f>
        <v>0.105</v>
      </c>
      <c r="I32" s="669"/>
      <c r="J32" s="38"/>
      <c r="K32" s="38"/>
      <c r="M32" s="670"/>
    </row>
    <row r="33" spans="1:13" s="666" customFormat="1" x14ac:dyDescent="0.25">
      <c r="A33" s="664"/>
      <c r="B33" s="44"/>
      <c r="C33" s="45"/>
      <c r="D33" s="42">
        <v>0.15</v>
      </c>
      <c r="E33" s="43">
        <f>D33-D31</f>
        <v>4.9999999999999989E-2</v>
      </c>
      <c r="F33" s="42">
        <v>7.4999999999999997E-2</v>
      </c>
      <c r="G33" s="43">
        <f>F31-F33</f>
        <v>1.0000000000000009E-2</v>
      </c>
      <c r="H33" s="674"/>
      <c r="I33" s="669"/>
      <c r="J33" s="38"/>
      <c r="K33" s="38"/>
      <c r="M33" s="670"/>
    </row>
    <row r="34" spans="1:13" s="666" customFormat="1" x14ac:dyDescent="0.25">
      <c r="A34" s="664"/>
      <c r="B34" s="41"/>
      <c r="C34" s="672">
        <f>B34/1000000</f>
        <v>0</v>
      </c>
      <c r="D34" s="42"/>
      <c r="E34" s="43"/>
      <c r="F34" s="42"/>
      <c r="G34" s="43"/>
      <c r="H34" s="673">
        <f>ROUND((F33-G35*(C34-D33)/E35),4)</f>
        <v>9.9000000000000005E-2</v>
      </c>
      <c r="I34" s="669"/>
      <c r="J34" s="38"/>
      <c r="K34" s="38"/>
      <c r="M34" s="670"/>
    </row>
    <row r="35" spans="1:13" s="666" customFormat="1" x14ac:dyDescent="0.25">
      <c r="A35" s="664"/>
      <c r="B35" s="44"/>
      <c r="C35" s="45"/>
      <c r="D35" s="42">
        <v>0.2</v>
      </c>
      <c r="E35" s="43">
        <f>D35-D33</f>
        <v>5.0000000000000017E-2</v>
      </c>
      <c r="F35" s="42">
        <v>6.7000000000000004E-2</v>
      </c>
      <c r="G35" s="43">
        <f>F33-F35</f>
        <v>7.9999999999999932E-3</v>
      </c>
      <c r="H35" s="674"/>
      <c r="I35" s="669"/>
      <c r="J35" s="38"/>
      <c r="K35" s="38"/>
      <c r="M35" s="670"/>
    </row>
    <row r="36" spans="1:13" s="666" customFormat="1" x14ac:dyDescent="0.25">
      <c r="A36" s="664"/>
      <c r="B36" s="41"/>
      <c r="C36" s="672">
        <f>B36/1000000</f>
        <v>0</v>
      </c>
      <c r="D36" s="42"/>
      <c r="E36" s="43"/>
      <c r="F36" s="42"/>
      <c r="G36" s="43"/>
      <c r="H36" s="674">
        <f>ROUND((F35-G37*(C36-D35)/E37),4)</f>
        <v>0.10299999999999999</v>
      </c>
      <c r="I36" s="669"/>
      <c r="J36" s="38"/>
      <c r="K36" s="38"/>
      <c r="M36" s="670"/>
    </row>
    <row r="37" spans="1:13" s="666" customFormat="1" x14ac:dyDescent="0.25">
      <c r="A37" s="664"/>
      <c r="B37" s="37"/>
      <c r="D37" s="42">
        <v>0.25</v>
      </c>
      <c r="E37" s="43">
        <f>D37-D35</f>
        <v>4.9999999999999989E-2</v>
      </c>
      <c r="F37" s="42">
        <v>5.8000000000000003E-2</v>
      </c>
      <c r="G37" s="43">
        <f>F35-F37</f>
        <v>9.0000000000000011E-3</v>
      </c>
      <c r="H37" s="674"/>
      <c r="I37" s="669"/>
      <c r="J37" s="38"/>
      <c r="K37" s="38"/>
      <c r="M37" s="670"/>
    </row>
    <row r="38" spans="1:13" s="666" customFormat="1" x14ac:dyDescent="0.25">
      <c r="A38" s="664"/>
      <c r="B38" s="41">
        <f>G16</f>
        <v>0</v>
      </c>
      <c r="C38" s="672">
        <f>B38/1000000</f>
        <v>0</v>
      </c>
      <c r="D38" s="42"/>
      <c r="E38" s="43"/>
      <c r="F38" s="42"/>
      <c r="G38" s="43"/>
      <c r="H38" s="673">
        <f>ROUND((F37-G39*(C38-D37)/E39),4)</f>
        <v>6.8000000000000005E-2</v>
      </c>
      <c r="I38" s="669"/>
      <c r="J38" s="38"/>
      <c r="K38" s="38"/>
      <c r="M38" s="670"/>
    </row>
    <row r="39" spans="1:13" s="671" customFormat="1" x14ac:dyDescent="0.25">
      <c r="A39" s="675"/>
      <c r="B39" s="38"/>
      <c r="D39" s="42">
        <v>0.3</v>
      </c>
      <c r="E39" s="43">
        <f>D39-D37</f>
        <v>4.9999999999999989E-2</v>
      </c>
      <c r="F39" s="42">
        <v>5.6000000000000001E-2</v>
      </c>
      <c r="G39" s="43">
        <f>F37-F39</f>
        <v>2.0000000000000018E-3</v>
      </c>
      <c r="H39" s="674"/>
      <c r="I39" s="669"/>
      <c r="J39" s="38"/>
      <c r="K39" s="38"/>
      <c r="M39" s="670"/>
    </row>
    <row r="40" spans="1:13" s="666" customFormat="1" x14ac:dyDescent="0.25">
      <c r="A40" s="664"/>
      <c r="B40" s="41"/>
      <c r="C40" s="672">
        <f>B40/1000000</f>
        <v>0</v>
      </c>
      <c r="D40" s="42"/>
      <c r="E40" s="43"/>
      <c r="F40" s="42"/>
      <c r="G40" s="43"/>
      <c r="H40" s="673">
        <f>ROUND((F39-G41*(C40-D39)/E41),4)</f>
        <v>8.5999999999999993E-2</v>
      </c>
      <c r="I40" s="669"/>
      <c r="J40" s="38"/>
      <c r="K40" s="38"/>
      <c r="M40" s="670"/>
    </row>
    <row r="41" spans="1:13" s="666" customFormat="1" x14ac:dyDescent="0.25">
      <c r="A41" s="664"/>
      <c r="B41" s="37"/>
      <c r="D41" s="42">
        <v>0.4</v>
      </c>
      <c r="E41" s="43">
        <f>D41-D39</f>
        <v>0.10000000000000003</v>
      </c>
      <c r="F41" s="42">
        <v>4.5999999999999999E-2</v>
      </c>
      <c r="G41" s="43">
        <f>F39-F41</f>
        <v>1.0000000000000002E-2</v>
      </c>
      <c r="H41" s="674"/>
      <c r="I41" s="669"/>
      <c r="J41" s="38"/>
      <c r="K41" s="38"/>
      <c r="M41" s="670"/>
    </row>
    <row r="42" spans="1:13" s="666" customFormat="1" x14ac:dyDescent="0.25">
      <c r="A42" s="664"/>
      <c r="B42" s="41"/>
      <c r="C42" s="672">
        <f>B42/1000000</f>
        <v>0</v>
      </c>
      <c r="D42" s="42"/>
      <c r="E42" s="43"/>
      <c r="F42" s="42"/>
      <c r="G42" s="43"/>
      <c r="H42" s="673">
        <f>ROUND((F41-G43*(C42-D41)/E43),4)</f>
        <v>7.3999999999999996E-2</v>
      </c>
      <c r="I42" s="669"/>
      <c r="J42" s="38"/>
      <c r="K42" s="38"/>
      <c r="M42" s="670"/>
    </row>
    <row r="43" spans="1:13" s="666" customFormat="1" x14ac:dyDescent="0.25">
      <c r="A43" s="664"/>
      <c r="B43" s="37"/>
      <c r="D43" s="42">
        <v>0.5</v>
      </c>
      <c r="E43" s="43">
        <f>D43-D41</f>
        <v>9.9999999999999978E-2</v>
      </c>
      <c r="F43" s="42">
        <v>3.9E-2</v>
      </c>
      <c r="G43" s="43">
        <f>F41-F43</f>
        <v>6.9999999999999993E-3</v>
      </c>
      <c r="H43" s="674"/>
      <c r="I43" s="669"/>
      <c r="J43" s="38"/>
      <c r="K43" s="38"/>
      <c r="M43" s="670"/>
    </row>
    <row r="44" spans="1:13" s="666" customFormat="1" x14ac:dyDescent="0.25">
      <c r="A44" s="664"/>
      <c r="B44" s="41"/>
      <c r="C44" s="672">
        <f>B44/1000000</f>
        <v>0</v>
      </c>
      <c r="D44" s="42"/>
      <c r="E44" s="43"/>
      <c r="F44" s="42"/>
      <c r="G44" s="43"/>
      <c r="H44" s="673">
        <f>ROUND((F43-G45*(C44-D43)/E45),4)</f>
        <v>5.8999999999999997E-2</v>
      </c>
      <c r="I44" s="669"/>
      <c r="J44" s="38"/>
      <c r="K44" s="38"/>
      <c r="M44" s="670"/>
    </row>
    <row r="45" spans="1:13" s="666" customFormat="1" x14ac:dyDescent="0.25">
      <c r="A45" s="664"/>
      <c r="B45" s="37"/>
      <c r="D45" s="42">
        <v>0.6</v>
      </c>
      <c r="E45" s="43">
        <f>D45-D43</f>
        <v>9.9999999999999978E-2</v>
      </c>
      <c r="F45" s="42">
        <v>3.5000000000000003E-2</v>
      </c>
      <c r="G45" s="43">
        <f>F43-F45</f>
        <v>3.9999999999999966E-3</v>
      </c>
      <c r="H45" s="674"/>
      <c r="I45" s="669"/>
      <c r="J45" s="38"/>
      <c r="K45" s="38"/>
      <c r="M45" s="670"/>
    </row>
    <row r="46" spans="1:13" s="666" customFormat="1" x14ac:dyDescent="0.25">
      <c r="A46" s="664"/>
      <c r="B46" s="41"/>
      <c r="C46" s="672">
        <f>B46/1000000</f>
        <v>0</v>
      </c>
      <c r="D46" s="42"/>
      <c r="E46" s="43"/>
      <c r="F46" s="42"/>
      <c r="G46" s="43"/>
      <c r="H46" s="673">
        <f>ROUND((F45-G47*(C46-D45)/E47),4)</f>
        <v>5.8999999999999997E-2</v>
      </c>
      <c r="I46" s="669"/>
      <c r="J46" s="38"/>
      <c r="K46" s="38"/>
      <c r="M46" s="670"/>
    </row>
    <row r="47" spans="1:13" s="666" customFormat="1" x14ac:dyDescent="0.25">
      <c r="A47" s="664"/>
      <c r="B47" s="37"/>
      <c r="D47" s="42">
        <v>0.7</v>
      </c>
      <c r="E47" s="43">
        <f>D47-D45</f>
        <v>9.9999999999999978E-2</v>
      </c>
      <c r="F47" s="42">
        <v>3.1E-2</v>
      </c>
      <c r="G47" s="43">
        <f>F45-F47</f>
        <v>4.0000000000000036E-3</v>
      </c>
      <c r="H47" s="674"/>
      <c r="I47" s="669"/>
      <c r="J47" s="38"/>
      <c r="K47" s="38"/>
      <c r="M47" s="670"/>
    </row>
    <row r="48" spans="1:13" s="666" customFormat="1" x14ac:dyDescent="0.25">
      <c r="A48" s="664"/>
      <c r="B48" s="41"/>
      <c r="C48" s="672">
        <f>B48/1000000</f>
        <v>0</v>
      </c>
      <c r="D48" s="42"/>
      <c r="E48" s="43"/>
      <c r="F48" s="42"/>
      <c r="G48" s="43"/>
      <c r="H48" s="673">
        <f>ROUND((F47-G49*(C48-D47)/E49),4)</f>
        <v>4.4999999999999998E-2</v>
      </c>
      <c r="I48" s="669"/>
      <c r="J48" s="38"/>
      <c r="K48" s="38"/>
      <c r="M48" s="670"/>
    </row>
    <row r="49" spans="1:13" s="666" customFormat="1" x14ac:dyDescent="0.25">
      <c r="A49" s="664"/>
      <c r="B49" s="37"/>
      <c r="D49" s="42">
        <v>0.8</v>
      </c>
      <c r="E49" s="43">
        <f>D49-D47</f>
        <v>0.10000000000000009</v>
      </c>
      <c r="F49" s="42">
        <v>2.9000000000000001E-2</v>
      </c>
      <c r="G49" s="43">
        <f>F47-F49</f>
        <v>1.9999999999999983E-3</v>
      </c>
      <c r="H49" s="674"/>
      <c r="I49" s="669"/>
      <c r="J49" s="38"/>
      <c r="K49" s="38"/>
      <c r="M49" s="670"/>
    </row>
    <row r="50" spans="1:13" s="666" customFormat="1" x14ac:dyDescent="0.25">
      <c r="A50" s="664"/>
      <c r="B50" s="41"/>
      <c r="C50" s="672">
        <f>B50/1000000</f>
        <v>0</v>
      </c>
      <c r="D50" s="42"/>
      <c r="E50" s="43"/>
      <c r="F50" s="42"/>
      <c r="G50" s="43"/>
      <c r="H50" s="673">
        <f>ROUND((F49-G51*(C50-D49)/E51),4)</f>
        <v>5.2999999999999999E-2</v>
      </c>
      <c r="I50" s="669"/>
      <c r="J50" s="38"/>
      <c r="K50" s="38"/>
      <c r="M50" s="670"/>
    </row>
    <row r="51" spans="1:13" s="666" customFormat="1" x14ac:dyDescent="0.25">
      <c r="A51" s="664"/>
      <c r="B51" s="37"/>
      <c r="D51" s="42">
        <v>0.9</v>
      </c>
      <c r="E51" s="43">
        <f>D51-D49</f>
        <v>9.9999999999999978E-2</v>
      </c>
      <c r="F51" s="42">
        <v>2.5999999999999999E-2</v>
      </c>
      <c r="G51" s="43">
        <f>F49-F51</f>
        <v>3.0000000000000027E-3</v>
      </c>
      <c r="H51" s="674"/>
      <c r="I51" s="669"/>
      <c r="J51" s="38"/>
      <c r="K51" s="38"/>
      <c r="M51" s="670"/>
    </row>
    <row r="52" spans="1:13" s="666" customFormat="1" x14ac:dyDescent="0.25">
      <c r="A52" s="664"/>
      <c r="B52" s="41"/>
      <c r="C52" s="672">
        <f>B52/1000000</f>
        <v>0</v>
      </c>
      <c r="D52" s="42"/>
      <c r="E52" s="43"/>
      <c r="F52" s="42"/>
      <c r="G52" s="43"/>
      <c r="H52" s="673">
        <f>ROUND((F51-G53*(C52-D51)/E53),4)</f>
        <v>4.3999999999999997E-2</v>
      </c>
      <c r="I52" s="669"/>
      <c r="J52" s="38"/>
      <c r="K52" s="38"/>
      <c r="M52" s="670"/>
    </row>
    <row r="53" spans="1:13" s="666" customFormat="1" x14ac:dyDescent="0.25">
      <c r="A53" s="664"/>
      <c r="B53" s="37"/>
      <c r="D53" s="42">
        <v>1</v>
      </c>
      <c r="E53" s="43">
        <f>D53-D51</f>
        <v>9.9999999999999978E-2</v>
      </c>
      <c r="F53" s="42">
        <v>2.4E-2</v>
      </c>
      <c r="G53" s="43">
        <f>F51-F53</f>
        <v>1.9999999999999983E-3</v>
      </c>
      <c r="H53" s="674"/>
      <c r="I53" s="669"/>
      <c r="J53" s="38"/>
      <c r="K53" s="38"/>
      <c r="M53" s="670"/>
    </row>
    <row r="54" spans="1:13" s="666" customFormat="1" x14ac:dyDescent="0.25">
      <c r="A54" s="664"/>
      <c r="B54" s="41"/>
      <c r="C54" s="672">
        <f>B54/1000000</f>
        <v>0</v>
      </c>
      <c r="D54" s="42"/>
      <c r="E54" s="43"/>
      <c r="F54" s="42"/>
      <c r="G54" s="43"/>
      <c r="H54" s="673">
        <f>ROUND((F53-G55*(C54-D53)/E55),4)</f>
        <v>3.4000000000000002E-2</v>
      </c>
      <c r="I54" s="669"/>
      <c r="J54" s="38"/>
      <c r="K54" s="38"/>
      <c r="M54" s="670"/>
    </row>
    <row r="55" spans="1:13" s="666" customFormat="1" x14ac:dyDescent="0.25">
      <c r="A55" s="664"/>
      <c r="B55" s="37"/>
      <c r="D55" s="42">
        <v>1.1000000000000001</v>
      </c>
      <c r="E55" s="43">
        <f>D55-D53</f>
        <v>0.10000000000000009</v>
      </c>
      <c r="F55" s="42">
        <v>2.3E-2</v>
      </c>
      <c r="G55" s="43">
        <f>F53-F55</f>
        <v>1.0000000000000009E-3</v>
      </c>
      <c r="H55" s="674"/>
      <c r="I55" s="669"/>
      <c r="J55" s="38"/>
      <c r="K55" s="38"/>
      <c r="M55" s="670"/>
    </row>
    <row r="56" spans="1:13" s="666" customFormat="1" x14ac:dyDescent="0.25">
      <c r="A56" s="664"/>
      <c r="B56" s="41"/>
      <c r="C56" s="672">
        <f>B56/1000000</f>
        <v>0</v>
      </c>
      <c r="D56" s="42"/>
      <c r="E56" s="43"/>
      <c r="F56" s="42"/>
      <c r="G56" s="43"/>
      <c r="H56" s="673">
        <f>ROUND((F55-G57*(C56-D55)/E57),4)</f>
        <v>3.4000000000000002E-2</v>
      </c>
      <c r="I56" s="669"/>
      <c r="J56" s="38"/>
      <c r="K56" s="38"/>
      <c r="M56" s="670"/>
    </row>
    <row r="57" spans="1:13" s="666" customFormat="1" x14ac:dyDescent="0.25">
      <c r="A57" s="664"/>
      <c r="B57" s="37"/>
      <c r="D57" s="42">
        <v>1.2</v>
      </c>
      <c r="E57" s="43">
        <f>D57-D55</f>
        <v>9.9999999999999867E-2</v>
      </c>
      <c r="F57" s="42">
        <v>2.1999999999999999E-2</v>
      </c>
      <c r="G57" s="43">
        <f>F55-F57</f>
        <v>1.0000000000000009E-3</v>
      </c>
      <c r="H57" s="674"/>
      <c r="I57" s="669"/>
      <c r="J57" s="38"/>
      <c r="K57" s="38"/>
      <c r="M57" s="670"/>
    </row>
    <row r="58" spans="1:13" s="666" customFormat="1" x14ac:dyDescent="0.25">
      <c r="A58" s="664"/>
      <c r="B58" s="41"/>
      <c r="C58" s="672">
        <f>B58/1000000</f>
        <v>0</v>
      </c>
      <c r="D58" s="42"/>
      <c r="E58" s="43"/>
      <c r="F58" s="42"/>
      <c r="G58" s="43"/>
      <c r="H58" s="673">
        <f>ROUND((F57-G59*(C58-D57)/E59),4)</f>
        <v>2.8000000000000001E-2</v>
      </c>
      <c r="I58" s="669"/>
      <c r="J58" s="38"/>
      <c r="K58" s="38"/>
      <c r="M58" s="670"/>
    </row>
    <row r="59" spans="1:13" s="666" customFormat="1" x14ac:dyDescent="0.25">
      <c r="A59" s="664"/>
      <c r="B59" s="37"/>
      <c r="D59" s="42">
        <v>1.3</v>
      </c>
      <c r="E59" s="676">
        <f>D59-D57</f>
        <v>0.10000000000000009</v>
      </c>
      <c r="F59" s="42">
        <v>2.1499999999999998E-2</v>
      </c>
      <c r="G59" s="43">
        <f>F57-F59</f>
        <v>5.0000000000000044E-4</v>
      </c>
      <c r="H59" s="674"/>
      <c r="I59" s="669"/>
      <c r="J59" s="38"/>
      <c r="K59" s="38"/>
      <c r="M59" s="670"/>
    </row>
    <row r="60" spans="1:13" s="666" customFormat="1" x14ac:dyDescent="0.25">
      <c r="A60" s="664"/>
      <c r="B60" s="41"/>
      <c r="C60" s="672">
        <f>B60/1000000</f>
        <v>0</v>
      </c>
      <c r="D60" s="42"/>
      <c r="E60" s="676"/>
      <c r="F60" s="42"/>
      <c r="G60" s="43"/>
      <c r="H60" s="674">
        <f>ROUND((F59-G61*(C60-D59)/E61),3)</f>
        <v>2.4E-2</v>
      </c>
      <c r="I60" s="669"/>
      <c r="J60" s="38"/>
      <c r="K60" s="38"/>
      <c r="M60" s="670"/>
    </row>
    <row r="61" spans="1:13" s="666" customFormat="1" x14ac:dyDescent="0.25">
      <c r="A61" s="664"/>
      <c r="B61" s="37"/>
      <c r="D61" s="42">
        <v>1.4</v>
      </c>
      <c r="E61" s="676">
        <f>D61-D59</f>
        <v>9.9999999999999867E-2</v>
      </c>
      <c r="F61" s="677">
        <v>2.1299999999999999E-2</v>
      </c>
      <c r="G61" s="43">
        <f>F59-F61</f>
        <v>1.9999999999999879E-4</v>
      </c>
      <c r="H61" s="674"/>
      <c r="I61" s="669"/>
      <c r="J61" s="38"/>
      <c r="K61" s="38"/>
      <c r="M61" s="670"/>
    </row>
    <row r="62" spans="1:13" s="666" customFormat="1" x14ac:dyDescent="0.25">
      <c r="A62" s="664"/>
      <c r="B62" s="41"/>
      <c r="C62" s="672">
        <f>B62/1000000</f>
        <v>0</v>
      </c>
      <c r="D62" s="42"/>
      <c r="E62" s="676"/>
      <c r="F62" s="42"/>
      <c r="G62" s="43"/>
      <c r="H62" s="674">
        <f>ROUND((F61-G63*(C62-D61)/E63),3)</f>
        <v>2.5999999999999999E-2</v>
      </c>
      <c r="I62" s="669"/>
      <c r="J62" s="38"/>
      <c r="K62" s="38"/>
      <c r="M62" s="670"/>
    </row>
    <row r="63" spans="1:13" s="666" customFormat="1" x14ac:dyDescent="0.25">
      <c r="A63" s="664"/>
      <c r="B63" s="37"/>
      <c r="D63" s="42">
        <v>1.5</v>
      </c>
      <c r="E63" s="676">
        <f>D63-D61</f>
        <v>0.10000000000000009</v>
      </c>
      <c r="F63" s="42">
        <v>2.1000000000000001E-2</v>
      </c>
      <c r="G63" s="43">
        <f>F61-F63</f>
        <v>2.9999999999999818E-4</v>
      </c>
      <c r="H63" s="674"/>
      <c r="I63" s="669"/>
      <c r="J63" s="38"/>
      <c r="K63" s="38"/>
      <c r="M63" s="670"/>
    </row>
    <row r="64" spans="1:13" s="666" customFormat="1" x14ac:dyDescent="0.25">
      <c r="A64" s="664"/>
      <c r="B64" s="41"/>
      <c r="C64" s="672">
        <f>B64/1000000</f>
        <v>0</v>
      </c>
      <c r="D64" s="42"/>
      <c r="E64" s="676"/>
      <c r="F64" s="42"/>
      <c r="G64" s="43"/>
      <c r="H64" s="674">
        <f>ROUND((F63-G65*(C64-D63)/E65),3)</f>
        <v>2.7E-2</v>
      </c>
      <c r="I64" s="669"/>
      <c r="J64" s="38"/>
      <c r="K64" s="38"/>
      <c r="M64" s="670"/>
    </row>
    <row r="65" spans="1:13" s="666" customFormat="1" x14ac:dyDescent="0.25">
      <c r="A65" s="664"/>
      <c r="B65" s="37"/>
      <c r="D65" s="42">
        <v>2</v>
      </c>
      <c r="E65" s="676">
        <f t="shared" ref="E65:E81" si="0">D65-D63</f>
        <v>0.5</v>
      </c>
      <c r="F65" s="42">
        <v>1.9E-2</v>
      </c>
      <c r="G65" s="43">
        <f>F63-F65</f>
        <v>2.0000000000000018E-3</v>
      </c>
      <c r="H65" s="674"/>
      <c r="I65" s="669"/>
      <c r="J65" s="38"/>
      <c r="K65" s="38"/>
      <c r="M65" s="670"/>
    </row>
    <row r="66" spans="1:13" s="666" customFormat="1" x14ac:dyDescent="0.25">
      <c r="A66" s="664"/>
      <c r="B66" s="41"/>
      <c r="C66" s="672">
        <f>B66/1000000</f>
        <v>0</v>
      </c>
      <c r="D66" s="42"/>
      <c r="E66" s="676"/>
      <c r="F66" s="42"/>
      <c r="G66" s="43"/>
      <c r="H66" s="674">
        <f>ROUND((F65-G67*(C66-D65)/E67),3)</f>
        <v>1.9E-2</v>
      </c>
      <c r="I66" s="669"/>
      <c r="J66" s="38"/>
      <c r="K66" s="38"/>
      <c r="M66" s="670"/>
    </row>
    <row r="67" spans="1:13" s="666" customFormat="1" x14ac:dyDescent="0.25">
      <c r="A67" s="664"/>
      <c r="B67" s="37"/>
      <c r="D67" s="42">
        <v>3</v>
      </c>
      <c r="E67" s="676">
        <f t="shared" si="0"/>
        <v>1</v>
      </c>
      <c r="F67" s="42">
        <v>1.9E-2</v>
      </c>
      <c r="G67" s="43">
        <f>F65-F67</f>
        <v>0</v>
      </c>
      <c r="H67" s="674"/>
      <c r="I67" s="669"/>
      <c r="J67" s="38"/>
      <c r="K67" s="38"/>
      <c r="M67" s="670"/>
    </row>
    <row r="68" spans="1:13" s="666" customFormat="1" x14ac:dyDescent="0.25">
      <c r="A68" s="664"/>
      <c r="B68" s="41"/>
      <c r="C68" s="672">
        <f>B68/1000000</f>
        <v>0</v>
      </c>
      <c r="D68" s="42"/>
      <c r="E68" s="676"/>
      <c r="F68" s="42"/>
      <c r="G68" s="43"/>
      <c r="H68" s="674">
        <f>ROUND((F67-G69*(C68-D67)/E69),3)</f>
        <v>0.04</v>
      </c>
      <c r="I68" s="669"/>
      <c r="J68" s="38"/>
      <c r="K68" s="38"/>
      <c r="M68" s="670"/>
    </row>
    <row r="69" spans="1:13" s="666" customFormat="1" x14ac:dyDescent="0.25">
      <c r="A69" s="664"/>
      <c r="B69" s="37"/>
      <c r="D69" s="42">
        <v>4</v>
      </c>
      <c r="E69" s="676">
        <f t="shared" si="0"/>
        <v>1</v>
      </c>
      <c r="F69" s="42">
        <v>1.2E-2</v>
      </c>
      <c r="G69" s="43">
        <f>F67-F69</f>
        <v>6.9999999999999993E-3</v>
      </c>
      <c r="H69" s="674"/>
      <c r="I69" s="669"/>
      <c r="J69" s="38"/>
      <c r="K69" s="38"/>
      <c r="M69" s="670"/>
    </row>
    <row r="70" spans="1:13" s="666" customFormat="1" x14ac:dyDescent="0.25">
      <c r="A70" s="664"/>
      <c r="B70" s="41"/>
      <c r="C70" s="672">
        <f>B70/1000000</f>
        <v>0</v>
      </c>
      <c r="D70" s="42"/>
      <c r="E70" s="676"/>
      <c r="F70" s="42"/>
      <c r="G70" s="43"/>
      <c r="H70" s="674">
        <f>ROUND((F69-G71*(C70-D69)/E71),3)</f>
        <v>1.6E-2</v>
      </c>
      <c r="I70" s="669"/>
      <c r="J70" s="38"/>
      <c r="K70" s="38"/>
      <c r="M70" s="670"/>
    </row>
    <row r="71" spans="1:13" s="666" customFormat="1" x14ac:dyDescent="0.25">
      <c r="A71" s="664"/>
      <c r="B71" s="37"/>
      <c r="D71" s="42">
        <v>5</v>
      </c>
      <c r="E71" s="676">
        <f t="shared" si="0"/>
        <v>1</v>
      </c>
      <c r="F71" s="42">
        <v>1.0999999999999999E-2</v>
      </c>
      <c r="G71" s="43">
        <f>F69-F71</f>
        <v>1.0000000000000009E-3</v>
      </c>
      <c r="H71" s="674"/>
      <c r="I71" s="669"/>
      <c r="J71" s="38"/>
      <c r="K71" s="38"/>
      <c r="M71" s="670"/>
    </row>
    <row r="72" spans="1:13" s="666" customFormat="1" x14ac:dyDescent="0.25">
      <c r="A72" s="664"/>
      <c r="B72" s="41"/>
      <c r="C72" s="672">
        <f>B72/1000000</f>
        <v>0</v>
      </c>
      <c r="D72" s="42"/>
      <c r="E72" s="676"/>
      <c r="F72" s="42"/>
      <c r="G72" s="43"/>
      <c r="H72" s="674">
        <f>ROUND((F71-G73*(C72-D71)/E73),3)</f>
        <v>1.4E-2</v>
      </c>
      <c r="I72" s="669"/>
      <c r="J72" s="38"/>
      <c r="K72" s="38"/>
      <c r="M72" s="670"/>
    </row>
    <row r="73" spans="1:13" s="666" customFormat="1" x14ac:dyDescent="0.25">
      <c r="A73" s="664"/>
      <c r="B73" s="37"/>
      <c r="D73" s="42">
        <v>6</v>
      </c>
      <c r="E73" s="676">
        <f t="shared" si="0"/>
        <v>1</v>
      </c>
      <c r="F73" s="42">
        <v>1.0500000000000001E-2</v>
      </c>
      <c r="G73" s="43">
        <f>F71-F73</f>
        <v>4.9999999999999871E-4</v>
      </c>
      <c r="H73" s="674"/>
      <c r="I73" s="669"/>
      <c r="J73" s="38"/>
      <c r="K73" s="38"/>
      <c r="M73" s="670"/>
    </row>
    <row r="74" spans="1:13" s="666" customFormat="1" x14ac:dyDescent="0.25">
      <c r="A74" s="664"/>
      <c r="B74" s="41"/>
      <c r="C74" s="672">
        <f>B74/1000000</f>
        <v>0</v>
      </c>
      <c r="D74" s="42"/>
      <c r="E74" s="676"/>
      <c r="F74" s="42"/>
      <c r="G74" s="43"/>
      <c r="H74" s="674">
        <f>ROUND((F73-G75*(C74-D73)/E75),3)</f>
        <v>1.4E-2</v>
      </c>
      <c r="I74" s="669"/>
      <c r="J74" s="38"/>
      <c r="K74" s="38"/>
      <c r="M74" s="670"/>
    </row>
    <row r="75" spans="1:13" s="666" customFormat="1" x14ac:dyDescent="0.25">
      <c r="A75" s="664"/>
      <c r="B75" s="37"/>
      <c r="D75" s="42">
        <v>7</v>
      </c>
      <c r="E75" s="676">
        <f t="shared" si="0"/>
        <v>1</v>
      </c>
      <c r="F75" s="42">
        <v>0.01</v>
      </c>
      <c r="G75" s="43">
        <f>F73-F75</f>
        <v>5.0000000000000044E-4</v>
      </c>
      <c r="H75" s="674"/>
      <c r="I75" s="669"/>
      <c r="J75" s="38"/>
      <c r="K75" s="38"/>
      <c r="M75" s="670"/>
    </row>
    <row r="76" spans="1:13" s="666" customFormat="1" x14ac:dyDescent="0.25">
      <c r="A76" s="664"/>
      <c r="B76" s="41"/>
      <c r="C76" s="672">
        <f>B76/1000000</f>
        <v>0</v>
      </c>
      <c r="D76" s="42"/>
      <c r="E76" s="676"/>
      <c r="F76" s="42"/>
      <c r="G76" s="43"/>
      <c r="H76" s="674">
        <f>ROUND((F75-G77*(C76-D75)/E77),3)</f>
        <v>1.4E-2</v>
      </c>
      <c r="I76" s="669"/>
      <c r="J76" s="38"/>
      <c r="K76" s="38"/>
      <c r="M76" s="670"/>
    </row>
    <row r="77" spans="1:13" s="666" customFormat="1" x14ac:dyDescent="0.25">
      <c r="A77" s="664"/>
      <c r="B77" s="37"/>
      <c r="D77" s="42">
        <v>8</v>
      </c>
      <c r="E77" s="676">
        <f t="shared" si="0"/>
        <v>1</v>
      </c>
      <c r="F77" s="42">
        <v>9.4000000000000004E-3</v>
      </c>
      <c r="G77" s="43">
        <f>F75-F77</f>
        <v>5.9999999999999984E-4</v>
      </c>
      <c r="H77" s="674"/>
      <c r="I77" s="669"/>
      <c r="J77" s="38"/>
      <c r="K77" s="38"/>
      <c r="M77" s="670"/>
    </row>
    <row r="78" spans="1:13" s="666" customFormat="1" x14ac:dyDescent="0.25">
      <c r="A78" s="664"/>
      <c r="B78" s="41"/>
      <c r="C78" s="672">
        <f>B78/1000000</f>
        <v>0</v>
      </c>
      <c r="D78" s="42"/>
      <c r="E78" s="676"/>
      <c r="F78" s="42"/>
      <c r="G78" s="43"/>
      <c r="H78" s="674">
        <f>ROUND((F77-G79*(C78-D77)/E79),3)</f>
        <v>6.0000000000000001E-3</v>
      </c>
      <c r="I78" s="669"/>
      <c r="J78" s="38"/>
      <c r="K78" s="38"/>
      <c r="M78" s="670"/>
    </row>
    <row r="79" spans="1:13" s="666" customFormat="1" x14ac:dyDescent="0.25">
      <c r="A79" s="664"/>
      <c r="B79" s="37"/>
      <c r="D79" s="42">
        <v>9</v>
      </c>
      <c r="E79" s="676">
        <f t="shared" si="0"/>
        <v>1</v>
      </c>
      <c r="F79" s="677">
        <v>9.7999999999999997E-3</v>
      </c>
      <c r="G79" s="43">
        <f>F77-F79</f>
        <v>-3.9999999999999931E-4</v>
      </c>
      <c r="H79" s="674"/>
      <c r="I79" s="669"/>
      <c r="J79" s="38"/>
      <c r="K79" s="38"/>
      <c r="M79" s="670"/>
    </row>
    <row r="80" spans="1:13" s="666" customFormat="1" x14ac:dyDescent="0.25">
      <c r="A80" s="664"/>
      <c r="B80" s="41"/>
      <c r="C80" s="672">
        <f>B80/1000000</f>
        <v>0</v>
      </c>
      <c r="D80" s="42"/>
      <c r="E80" s="676"/>
      <c r="F80" s="42"/>
      <c r="G80" s="43"/>
      <c r="H80" s="674">
        <f>ROUND((F79-G81*(C80-D79)/E81),3)</f>
        <v>1.2999999999999999E-2</v>
      </c>
      <c r="I80" s="669"/>
      <c r="J80" s="38"/>
      <c r="K80" s="38"/>
      <c r="M80" s="670"/>
    </row>
    <row r="81" spans="1:13" s="666" customFormat="1" x14ac:dyDescent="0.25">
      <c r="A81" s="664"/>
      <c r="B81" s="37"/>
      <c r="D81" s="42">
        <v>10</v>
      </c>
      <c r="E81" s="676">
        <f t="shared" si="0"/>
        <v>1</v>
      </c>
      <c r="F81" s="42">
        <v>9.4999999999999998E-3</v>
      </c>
      <c r="G81" s="43">
        <f>F79-F81</f>
        <v>2.9999999999999992E-4</v>
      </c>
      <c r="H81" s="674"/>
      <c r="I81" s="669"/>
      <c r="J81" s="38"/>
      <c r="K81" s="38"/>
      <c r="M81" s="670"/>
    </row>
    <row r="82" spans="1:13" s="666" customFormat="1" x14ac:dyDescent="0.25">
      <c r="A82" s="664"/>
      <c r="E82" s="676"/>
      <c r="H82" s="674" t="e">
        <f>ROUND((F81-G83*(C82-D81)/E83),3)</f>
        <v>#DIV/0!</v>
      </c>
      <c r="I82" s="667"/>
    </row>
    <row r="83" spans="1:13" s="666" customFormat="1" x14ac:dyDescent="0.25">
      <c r="A83" s="664"/>
      <c r="B83" s="37"/>
      <c r="D83" s="42" t="s">
        <v>313</v>
      </c>
      <c r="E83" s="676"/>
      <c r="F83" s="42">
        <v>8.9999999999999993E-3</v>
      </c>
      <c r="G83" s="43"/>
      <c r="H83" s="674"/>
      <c r="I83" s="669"/>
      <c r="J83" s="38"/>
      <c r="K83" s="38"/>
      <c r="M83" s="670"/>
    </row>
    <row r="84" spans="1:13" s="666" customFormat="1" ht="12.75" x14ac:dyDescent="0.2">
      <c r="A84" s="664"/>
      <c r="I84" s="667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9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 ССР</vt:lpstr>
      <vt:lpstr> ССР (нов)</vt:lpstr>
      <vt:lpstr>Т.с.</vt:lpstr>
      <vt:lpstr>вв-выводы</vt:lpstr>
      <vt:lpstr>ООС+ТР</vt:lpstr>
      <vt:lpstr>ПОЖ</vt:lpstr>
      <vt:lpstr>СОГЛ</vt:lpstr>
      <vt:lpstr>'ООС+ТР'!Заголовки_для_печати</vt:lpstr>
      <vt:lpstr>Т.с.!Заголовки_для_печати</vt:lpstr>
      <vt:lpstr>' ССР'!Область_печати</vt:lpstr>
      <vt:lpstr>' ССР (нов)'!Область_печати</vt:lpstr>
      <vt:lpstr>'вв-выводы'!Область_печати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Хабибулина Гульфия Рушановна</cp:lastModifiedBy>
  <cp:lastPrinted>2016-10-14T06:42:20Z</cp:lastPrinted>
  <dcterms:created xsi:type="dcterms:W3CDTF">2004-03-03T10:32:04Z</dcterms:created>
  <dcterms:modified xsi:type="dcterms:W3CDTF">2017-01-18T10:09:33Z</dcterms:modified>
</cp:coreProperties>
</file>