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5285" windowHeight="11595"/>
  </bookViews>
  <sheets>
    <sheet name="ЛС" sheetId="2" r:id="rId1"/>
    <sheet name="Расчет-аналог" sheetId="1" r:id="rId2"/>
    <sheet name="Лист3" sheetId="3" r:id="rId3"/>
  </sheets>
  <definedNames>
    <definedName name="_xlnm.Print_Area" localSheetId="0">ЛС!$A$1:$K$43</definedName>
  </definedNames>
  <calcPr calcId="145621"/>
</workbook>
</file>

<file path=xl/calcChain.xml><?xml version="1.0" encoding="utf-8"?>
<calcChain xmlns="http://schemas.openxmlformats.org/spreadsheetml/2006/main">
  <c r="K35" i="2" l="1"/>
  <c r="M22" i="2" l="1"/>
  <c r="C62" i="1"/>
  <c r="C37" i="1"/>
  <c r="C36" i="1"/>
  <c r="C35" i="1"/>
  <c r="C25" i="1"/>
  <c r="C24" i="1"/>
  <c r="C23" i="1"/>
  <c r="C20" i="1"/>
  <c r="C19" i="1"/>
  <c r="C18" i="1"/>
  <c r="C16" i="1"/>
  <c r="C15" i="1"/>
  <c r="C14" i="1"/>
  <c r="C41" i="1"/>
  <c r="C12" i="1"/>
  <c r="C11" i="1"/>
  <c r="C10" i="1"/>
  <c r="C9" i="1"/>
  <c r="C68" i="1" l="1"/>
  <c r="B68" i="1"/>
  <c r="C65" i="1"/>
  <c r="B65" i="1"/>
  <c r="A2" i="1" l="1"/>
  <c r="C47" i="1" l="1"/>
  <c r="C46" i="1"/>
  <c r="C45" i="1"/>
  <c r="C44" i="1"/>
  <c r="C26" i="1"/>
  <c r="C38" i="1" l="1"/>
  <c r="C34" i="1"/>
  <c r="C31" i="1"/>
  <c r="C22" i="1"/>
  <c r="C17" i="1"/>
  <c r="K28" i="2" l="1"/>
  <c r="C60" i="1"/>
  <c r="K26" i="2" s="1"/>
  <c r="C59" i="1"/>
  <c r="K25" i="2" s="1"/>
  <c r="C61" i="1"/>
  <c r="K27" i="2" s="1"/>
  <c r="C8" i="1"/>
  <c r="C48" i="1"/>
  <c r="C13" i="1"/>
  <c r="K30" i="2" l="1"/>
  <c r="C42" i="1"/>
  <c r="C56" i="1" l="1"/>
  <c r="F17" i="2"/>
  <c r="K17" i="2" s="1"/>
  <c r="J18" i="2" s="1"/>
  <c r="C49" i="1"/>
  <c r="C50" i="1" s="1"/>
  <c r="C51" i="1" s="1"/>
  <c r="K20" i="2" l="1"/>
  <c r="J22" i="2" s="1"/>
  <c r="K31" i="2" s="1"/>
  <c r="K32" i="2" s="1"/>
  <c r="K33" i="2" s="1"/>
  <c r="J10" i="2" s="1"/>
</calcChain>
</file>

<file path=xl/sharedStrings.xml><?xml version="1.0" encoding="utf-8"?>
<sst xmlns="http://schemas.openxmlformats.org/spreadsheetml/2006/main" count="129" uniqueCount="92">
  <si>
    <t>№ п/п</t>
  </si>
  <si>
    <t>Наименование разделов (работ)</t>
  </si>
  <si>
    <t>Сумма, руб.</t>
  </si>
  <si>
    <t xml:space="preserve">Тепломеханические решения  </t>
  </si>
  <si>
    <t>1.1</t>
  </si>
  <si>
    <t>Строительные работы</t>
  </si>
  <si>
    <t>1.2</t>
  </si>
  <si>
    <t>Монтажные работы</t>
  </si>
  <si>
    <t>1.3</t>
  </si>
  <si>
    <t>Оборудование</t>
  </si>
  <si>
    <t>1.4</t>
  </si>
  <si>
    <t>Прочие работы</t>
  </si>
  <si>
    <t>2.1</t>
  </si>
  <si>
    <t>2.2</t>
  </si>
  <si>
    <t>2.3</t>
  </si>
  <si>
    <t xml:space="preserve">Автоматизация технологических процессов теплового пункта </t>
  </si>
  <si>
    <t>3.1</t>
  </si>
  <si>
    <t>3.2</t>
  </si>
  <si>
    <t>3.3</t>
  </si>
  <si>
    <t>3.4</t>
  </si>
  <si>
    <t xml:space="preserve"> Диспетчеризация теплового пункта </t>
  </si>
  <si>
    <t>4.1</t>
  </si>
  <si>
    <t>4.2</t>
  </si>
  <si>
    <t>5.1</t>
  </si>
  <si>
    <t>5.2</t>
  </si>
  <si>
    <t>Внутренние системы водоснабжения и канализации</t>
  </si>
  <si>
    <t>6.1</t>
  </si>
  <si>
    <t>6.2</t>
  </si>
  <si>
    <t>Узел коммерческого учета тепловой энергии</t>
  </si>
  <si>
    <t>Архитектурно-строительные решения</t>
  </si>
  <si>
    <t>Пусконаладочные работы</t>
  </si>
  <si>
    <t>Итого:</t>
  </si>
  <si>
    <t>в том числе:</t>
  </si>
  <si>
    <t>строительные работы</t>
  </si>
  <si>
    <t>монтажные работы</t>
  </si>
  <si>
    <t>оборудование</t>
  </si>
  <si>
    <t>прочие</t>
  </si>
  <si>
    <t>Временные здания и сооружения 1,4% от СМР</t>
  </si>
  <si>
    <t>Итого с ВЗиС</t>
  </si>
  <si>
    <t>Непредвиденные -3%</t>
  </si>
  <si>
    <t>ВСЕГО</t>
  </si>
  <si>
    <t>Распоряжение ДЭПР от 17.09.2015г. № 27-Р</t>
  </si>
  <si>
    <t>Перевод в уровень цен март 2016г.</t>
  </si>
  <si>
    <t>Smeta.RU  (495) 974-1589     ТСН-2001 (© ОАО МЦЦС 'Мосстройцены', 2006)</t>
  </si>
  <si>
    <t>Форма № 1б</t>
  </si>
  <si>
    <t>(наименование стройки)</t>
  </si>
  <si>
    <t>Основание: ведомость объемов работ</t>
  </si>
  <si>
    <t xml:space="preserve">Основание: чертежи № </t>
  </si>
  <si>
    <t/>
  </si>
  <si>
    <t>текущая   цена</t>
  </si>
  <si>
    <t>Сметная стоимость</t>
  </si>
  <si>
    <t>тыс.руб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</si>
  <si>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</si>
  <si>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</si>
  <si>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</si>
  <si>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</si>
  <si>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</si>
  <si>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</si>
  <si>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</si>
  <si>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</si>
  <si>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ВСЕГО в базисном уровне цен, руб.</t>
  </si>
  <si>
    <t>Коэфф. пересчета и нормы НР и СП</t>
  </si>
  <si>
    <t>Всего в текущем уровне цен, руб.</t>
  </si>
  <si>
    <t>Раздел: РЕКОНСТРУКЦИЯ ЦТП 01-01-0521/015</t>
  </si>
  <si>
    <t>КОМПЛ</t>
  </si>
  <si>
    <t>Итого по разделу: РЕКОНСТРУКЦИЯ ЦТП 01-01-0521/015</t>
  </si>
  <si>
    <t xml:space="preserve">прочие </t>
  </si>
  <si>
    <t>Временные здания и сооружения 1,5% от СМР</t>
  </si>
  <si>
    <t>Итого с временными зданиями и сооружениями</t>
  </si>
  <si>
    <t>Непредвиденные затраты 3%</t>
  </si>
  <si>
    <t>Итого по смете с непредвиденными затратами,</t>
  </si>
  <si>
    <t>Объект-аналог "Реконструк-ция ЦТП Бакунинская"</t>
  </si>
  <si>
    <t>Всего по смете:</t>
  </si>
  <si>
    <t>Всего:</t>
  </si>
  <si>
    <t>Водопроводная насосная станция</t>
  </si>
  <si>
    <t>5.3</t>
  </si>
  <si>
    <t>5.4</t>
  </si>
  <si>
    <t>8.1</t>
  </si>
  <si>
    <t>8.2</t>
  </si>
  <si>
    <t>Реконструкция ЦТП № 01-02-0520/052 для осуществления подключения объекта капитального строительства "Ресторан быстрого питания", расположенного по адресу:
г. Москва, ул. Люсиновская, д.7/8, стр. 1</t>
  </si>
  <si>
    <t>Корректировка расчета-аналога по ЦТП, расположенной по адресу: 
ул. Бакунинская, д.23-41, стр.2 с тепловой нагрузкой 3,2707 Гкал/час,     
Составлен в текущем уровне цен по состоянию на  февраль 2015г</t>
  </si>
  <si>
    <t>ЦТП № 01-02-0520/052 с максимальной тепловой нагрузкой 1,518 Гкал/час
 (в т.ч. присоединяемая 0,09 Гкал/час)
(присоединяемая тепловая нагрузка 0,1778 Гкал/час)</t>
  </si>
  <si>
    <t xml:space="preserve">К= 1,518/3,2707=0,464; К=0,3 - 30% реконструкция </t>
  </si>
  <si>
    <t xml:space="preserve">Силовое электрооборудование </t>
  </si>
  <si>
    <t>коэф.на май 2016</t>
  </si>
  <si>
    <t>Итого с коэффициентом инфляции с февраля 2015 на май 2016 К=1,092 (Распоряжение №27-Р от 17.09.215г)</t>
  </si>
  <si>
    <t xml:space="preserve">ЦТП № 01-02-0520/052 с максимальной тепловой нагрузкой 1,518 Гкал/час
 (в т.ч. присоединяемая 0,09 Гкал/час)
</t>
  </si>
  <si>
    <t>Раздел: РЕКОНСТРУКЦИЯ ЦТП 01-02-0520/052</t>
  </si>
  <si>
    <t xml:space="preserve">Составлен(а) в уровне текущих (прогнозных) цен ТСН-2001 май 2016 года </t>
  </si>
  <si>
    <t>Итого   с  коэффициентом  инфляции  с  мая  2016  на  январь  2017:   К=</t>
  </si>
  <si>
    <t xml:space="preserve"> (Распоряжение № 27-Р от 17.09.2015г.)</t>
  </si>
  <si>
    <t>Расчет договорной цены (ЛОКАЛЬНАЯ СМЕТА)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</si>
</sst>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#,##0.00;[Red]\-\ #,##0.00"/>
    <numFmt numFmtId="166" formatCode="mmmm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0"/>
      </top>
      <bottom/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0" fontId="2" fillId="0" borderId="0" xfId="1"/>
    <xf numFmtId="0" fontId="1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 wrapText="1"/>
    </xf>
    <xf numFmtId="4" fontId="1" fillId="3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Border="1" applyAlignment="1">
      <alignment horizontal="center" vertical="center" wrapText="1"/>
    </xf>
    <xf numFmtId="0" fontId="2" fillId="0" borderId="8" xfId="1" applyBorder="1" applyAlignment="1">
      <alignment horizontal="left" vertical="center" wrapText="1" indent="2"/>
    </xf>
    <xf numFmtId="4" fontId="2" fillId="0" borderId="9" xfId="1" applyNumberFormat="1" applyBorder="1" applyAlignment="1">
      <alignment horizontal="center" vertical="center" wrapText="1"/>
    </xf>
    <xf numFmtId="49" fontId="2" fillId="0" borderId="10" xfId="1" applyNumberFormat="1" applyBorder="1" applyAlignment="1">
      <alignment horizontal="center" vertical="center" wrapText="1"/>
    </xf>
    <xf numFmtId="0" fontId="2" fillId="0" borderId="11" xfId="1" applyBorder="1" applyAlignment="1">
      <alignment horizontal="left" vertical="center" wrapText="1" indent="2"/>
    </xf>
    <xf numFmtId="4" fontId="2" fillId="0" borderId="12" xfId="1" applyNumberFormat="1" applyBorder="1" applyAlignment="1">
      <alignment horizontal="center" vertical="center" wrapText="1"/>
    </xf>
    <xf numFmtId="49" fontId="2" fillId="0" borderId="13" xfId="1" applyNumberFormat="1" applyBorder="1" applyAlignment="1">
      <alignment horizontal="center" vertical="center" wrapText="1"/>
    </xf>
    <xf numFmtId="0" fontId="2" fillId="0" borderId="14" xfId="1" applyBorder="1" applyAlignment="1">
      <alignment horizontal="left" vertical="center" wrapText="1" indent="2"/>
    </xf>
    <xf numFmtId="4" fontId="2" fillId="0" borderId="15" xfId="1" applyNumberFormat="1" applyBorder="1" applyAlignment="1">
      <alignment horizontal="center" vertical="center" wrapText="1"/>
    </xf>
    <xf numFmtId="4" fontId="2" fillId="0" borderId="9" xfId="1" applyNumberFormat="1" applyFont="1" applyBorder="1" applyAlignment="1">
      <alignment horizontal="center" vertical="center" wrapText="1"/>
    </xf>
    <xf numFmtId="4" fontId="2" fillId="0" borderId="15" xfId="1" applyNumberFormat="1" applyFont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top" wrapText="1"/>
    </xf>
    <xf numFmtId="0" fontId="2" fillId="4" borderId="8" xfId="1" applyFill="1" applyBorder="1" applyAlignment="1">
      <alignment horizontal="left" vertical="center" wrapText="1" indent="2"/>
    </xf>
    <xf numFmtId="4" fontId="2" fillId="4" borderId="9" xfId="1" applyNumberFormat="1" applyFill="1" applyBorder="1" applyAlignment="1">
      <alignment horizontal="center" vertical="center" wrapText="1"/>
    </xf>
    <xf numFmtId="4" fontId="2" fillId="4" borderId="15" xfId="1" applyNumberFormat="1" applyFill="1" applyBorder="1" applyAlignment="1">
      <alignment horizontal="center" vertical="center" wrapText="1"/>
    </xf>
    <xf numFmtId="0" fontId="2" fillId="4" borderId="16" xfId="1" applyFill="1" applyBorder="1" applyAlignment="1">
      <alignment horizontal="left" vertical="center" wrapText="1" indent="2"/>
    </xf>
    <xf numFmtId="0" fontId="2" fillId="0" borderId="16" xfId="1" applyBorder="1" applyAlignment="1">
      <alignment horizontal="left" vertical="center" wrapText="1" indent="2"/>
    </xf>
    <xf numFmtId="49" fontId="3" fillId="2" borderId="8" xfId="1" applyNumberFormat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left" vertical="center" wrapText="1" indent="2"/>
    </xf>
    <xf numFmtId="4" fontId="3" fillId="2" borderId="8" xfId="1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left" vertical="center" wrapText="1" indent="2"/>
    </xf>
    <xf numFmtId="4" fontId="3" fillId="0" borderId="14" xfId="1" applyNumberFormat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left" vertical="center" wrapText="1" indent="2"/>
    </xf>
    <xf numFmtId="4" fontId="4" fillId="0" borderId="8" xfId="1" applyNumberFormat="1" applyFont="1" applyFill="1" applyBorder="1" applyAlignment="1">
      <alignment horizontal="center" vertical="center" wrapText="1"/>
    </xf>
    <xf numFmtId="4" fontId="4" fillId="0" borderId="14" xfId="1" applyNumberFormat="1" applyFont="1" applyFill="1" applyBorder="1" applyAlignment="1">
      <alignment horizontal="center" vertical="center" wrapText="1"/>
    </xf>
    <xf numFmtId="0" fontId="2" fillId="0" borderId="8" xfId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 indent="2"/>
    </xf>
    <xf numFmtId="4" fontId="3" fillId="0" borderId="8" xfId="1" applyNumberFormat="1" applyFont="1" applyFill="1" applyBorder="1" applyAlignment="1">
      <alignment horizontal="center" vertical="center" wrapText="1"/>
    </xf>
    <xf numFmtId="49" fontId="3" fillId="5" borderId="8" xfId="1" applyNumberFormat="1" applyFont="1" applyFill="1" applyBorder="1" applyAlignment="1">
      <alignment horizontal="center" vertical="center" wrapText="1"/>
    </xf>
    <xf numFmtId="0" fontId="3" fillId="5" borderId="8" xfId="1" applyFont="1" applyFill="1" applyBorder="1" applyAlignment="1">
      <alignment horizontal="left" vertical="center" wrapText="1" indent="2"/>
    </xf>
    <xf numFmtId="4" fontId="3" fillId="5" borderId="8" xfId="1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6" fillId="0" borderId="0" xfId="1" applyFont="1"/>
    <xf numFmtId="4" fontId="7" fillId="0" borderId="0" xfId="1" applyNumberFormat="1" applyFont="1" applyAlignment="1">
      <alignment horizontal="center" vertical="center"/>
    </xf>
    <xf numFmtId="0" fontId="8" fillId="0" borderId="0" xfId="1" applyFont="1"/>
    <xf numFmtId="4" fontId="6" fillId="0" borderId="0" xfId="1" applyNumberFormat="1" applyFont="1" applyAlignment="1">
      <alignment horizontal="center" vertical="center"/>
    </xf>
    <xf numFmtId="0" fontId="2" fillId="0" borderId="0" xfId="1" applyFont="1"/>
    <xf numFmtId="0" fontId="9" fillId="0" borderId="0" xfId="0" applyFont="1"/>
    <xf numFmtId="0" fontId="5" fillId="0" borderId="0" xfId="0" applyFont="1"/>
    <xf numFmtId="164" fontId="0" fillId="0" borderId="0" xfId="0" applyNumberFormat="1"/>
    <xf numFmtId="165" fontId="0" fillId="0" borderId="0" xfId="0" applyNumberFormat="1"/>
    <xf numFmtId="0" fontId="7" fillId="0" borderId="17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165" fontId="5" fillId="0" borderId="0" xfId="0" applyNumberFormat="1" applyFont="1"/>
    <xf numFmtId="4" fontId="2" fillId="0" borderId="0" xfId="0" applyNumberFormat="1" applyFont="1"/>
    <xf numFmtId="166" fontId="5" fillId="0" borderId="0" xfId="0" applyNumberFormat="1" applyFont="1"/>
    <xf numFmtId="1" fontId="5" fillId="0" borderId="0" xfId="0" applyNumberFormat="1" applyFont="1"/>
    <xf numFmtId="0" fontId="5" fillId="0" borderId="1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2" fillId="0" borderId="0" xfId="0" applyFont="1"/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12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right" wrapText="1"/>
    </xf>
    <xf numFmtId="0" fontId="2" fillId="0" borderId="20" xfId="0" applyFont="1" applyBorder="1"/>
    <xf numFmtId="165" fontId="12" fillId="0" borderId="0" xfId="0" applyNumberFormat="1" applyFont="1" applyAlignment="1">
      <alignment horizontal="right"/>
    </xf>
    <xf numFmtId="0" fontId="6" fillId="0" borderId="0" xfId="0" applyFont="1" applyAlignment="1">
      <alignment horizontal="left" wrapText="1"/>
    </xf>
    <xf numFmtId="4" fontId="5" fillId="0" borderId="0" xfId="0" applyNumberFormat="1" applyFont="1"/>
    <xf numFmtId="0" fontId="6" fillId="0" borderId="0" xfId="0" applyFont="1"/>
    <xf numFmtId="4" fontId="6" fillId="0" borderId="0" xfId="0" applyNumberFormat="1" applyFont="1"/>
    <xf numFmtId="0" fontId="12" fillId="0" borderId="0" xfId="0" applyFont="1" applyAlignment="1">
      <alignment horizontal="left" wrapText="1"/>
    </xf>
    <xf numFmtId="0" fontId="5" fillId="0" borderId="17" xfId="0" applyFont="1" applyBorder="1"/>
    <xf numFmtId="0" fontId="9" fillId="0" borderId="0" xfId="0" applyFont="1" applyBorder="1" applyAlignment="1">
      <alignment horizontal="center"/>
    </xf>
    <xf numFmtId="0" fontId="2" fillId="0" borderId="0" xfId="0" applyFont="1" applyBorder="1"/>
    <xf numFmtId="165" fontId="6" fillId="0" borderId="0" xfId="0" applyNumberFormat="1" applyFont="1" applyBorder="1" applyAlignment="1">
      <alignment horizontal="right"/>
    </xf>
    <xf numFmtId="164" fontId="5" fillId="0" borderId="0" xfId="0" applyNumberFormat="1" applyFont="1" applyAlignment="1">
      <alignment horizontal="right"/>
    </xf>
    <xf numFmtId="4" fontId="2" fillId="4" borderId="12" xfId="1" applyNumberFormat="1" applyFill="1" applyBorder="1" applyAlignment="1">
      <alignment horizontal="center" vertical="center" wrapText="1"/>
    </xf>
    <xf numFmtId="0" fontId="2" fillId="4" borderId="11" xfId="1" applyFill="1" applyBorder="1" applyAlignment="1">
      <alignment horizontal="left" vertical="center" wrapText="1" indent="2"/>
    </xf>
    <xf numFmtId="0" fontId="2" fillId="4" borderId="14" xfId="1" applyFill="1" applyBorder="1" applyAlignment="1">
      <alignment horizontal="left" vertical="center" wrapText="1" indent="2"/>
    </xf>
    <xf numFmtId="0" fontId="2" fillId="0" borderId="0" xfId="1" applyFill="1"/>
    <xf numFmtId="4" fontId="2" fillId="0" borderId="0" xfId="1" applyNumberFormat="1" applyFill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5" fillId="0" borderId="0" xfId="0" applyFont="1" applyAlignment="1">
      <alignment horizontal="right" vertical="center"/>
    </xf>
    <xf numFmtId="0" fontId="9" fillId="0" borderId="18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165" fontId="6" fillId="0" borderId="20" xfId="0" applyNumberFormat="1" applyFont="1" applyBorder="1" applyAlignment="1">
      <alignment horizontal="right"/>
    </xf>
    <xf numFmtId="0" fontId="6" fillId="0" borderId="0" xfId="0" applyFont="1" applyAlignment="1">
      <alignment horizontal="left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165" fontId="6" fillId="0" borderId="0" xfId="0" applyNumberFormat="1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0" fontId="7" fillId="0" borderId="17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4"/>
  <sheetViews>
    <sheetView tabSelected="1" view="pageBreakPreview" topLeftCell="A19" zoomScaleNormal="80" zoomScaleSheetLayoutView="100" workbookViewId="0">
      <selection activeCell="J42" sqref="J42"/>
    </sheetView>
  </sheetViews>
  <sheetFormatPr defaultRowHeight="15" x14ac:dyDescent="0.25"/>
  <cols>
    <col min="1" max="1" width="5.7109375" customWidth="1"/>
    <col min="2" max="2" width="15.140625" customWidth="1"/>
    <col min="3" max="3" width="46.28515625" customWidth="1"/>
    <col min="4" max="4" width="12.42578125" customWidth="1"/>
    <col min="5" max="5" width="9" customWidth="1"/>
    <col min="6" max="6" width="16" customWidth="1"/>
    <col min="7" max="7" width="10.42578125" customWidth="1"/>
    <col min="8" max="8" width="10.7109375" customWidth="1"/>
    <col min="9" max="9" width="12.85546875" customWidth="1"/>
    <col min="10" max="10" width="11.85546875" customWidth="1"/>
    <col min="11" max="11" width="17" customWidth="1"/>
    <col min="13" max="13" width="37.5703125" customWidth="1"/>
    <col min="15" max="30" width="0" hidden="1" customWidth="1"/>
    <col min="31" max="31" width="150.7109375" hidden="1" customWidth="1"/>
    <col min="32" max="32" width="104.7109375" hidden="1" customWidth="1"/>
    <col min="33" max="36" width="0" hidden="1" customWidth="1"/>
    <col min="257" max="257" width="5.7109375" customWidth="1"/>
    <col min="258" max="258" width="11.7109375" customWidth="1"/>
    <col min="259" max="259" width="40.7109375" customWidth="1"/>
    <col min="260" max="261" width="11.7109375" customWidth="1"/>
    <col min="262" max="262" width="13.42578125" customWidth="1"/>
    <col min="263" max="263" width="12.7109375" customWidth="1"/>
    <col min="264" max="264" width="10.7109375" customWidth="1"/>
    <col min="265" max="265" width="15" customWidth="1"/>
    <col min="266" max="266" width="12.7109375" customWidth="1"/>
    <col min="267" max="267" width="17" customWidth="1"/>
    <col min="269" max="269" width="13.7109375" customWidth="1"/>
    <col min="271" max="292" width="0" hidden="1" customWidth="1"/>
    <col min="513" max="513" width="5.7109375" customWidth="1"/>
    <col min="514" max="514" width="11.7109375" customWidth="1"/>
    <col min="515" max="515" width="40.7109375" customWidth="1"/>
    <col min="516" max="517" width="11.7109375" customWidth="1"/>
    <col min="518" max="518" width="13.42578125" customWidth="1"/>
    <col min="519" max="519" width="12.7109375" customWidth="1"/>
    <col min="520" max="520" width="10.7109375" customWidth="1"/>
    <col min="521" max="521" width="15" customWidth="1"/>
    <col min="522" max="522" width="12.7109375" customWidth="1"/>
    <col min="523" max="523" width="17" customWidth="1"/>
    <col min="525" max="525" width="13.7109375" customWidth="1"/>
    <col min="527" max="548" width="0" hidden="1" customWidth="1"/>
    <col min="769" max="769" width="5.7109375" customWidth="1"/>
    <col min="770" max="770" width="11.7109375" customWidth="1"/>
    <col min="771" max="771" width="40.7109375" customWidth="1"/>
    <col min="772" max="773" width="11.7109375" customWidth="1"/>
    <col min="774" max="774" width="13.42578125" customWidth="1"/>
    <col min="775" max="775" width="12.7109375" customWidth="1"/>
    <col min="776" max="776" width="10.7109375" customWidth="1"/>
    <col min="777" max="777" width="15" customWidth="1"/>
    <col min="778" max="778" width="12.7109375" customWidth="1"/>
    <col min="779" max="779" width="17" customWidth="1"/>
    <col min="781" max="781" width="13.7109375" customWidth="1"/>
    <col min="783" max="804" width="0" hidden="1" customWidth="1"/>
    <col min="1025" max="1025" width="5.7109375" customWidth="1"/>
    <col min="1026" max="1026" width="11.7109375" customWidth="1"/>
    <col min="1027" max="1027" width="40.7109375" customWidth="1"/>
    <col min="1028" max="1029" width="11.7109375" customWidth="1"/>
    <col min="1030" max="1030" width="13.42578125" customWidth="1"/>
    <col min="1031" max="1031" width="12.7109375" customWidth="1"/>
    <col min="1032" max="1032" width="10.7109375" customWidth="1"/>
    <col min="1033" max="1033" width="15" customWidth="1"/>
    <col min="1034" max="1034" width="12.7109375" customWidth="1"/>
    <col min="1035" max="1035" width="17" customWidth="1"/>
    <col min="1037" max="1037" width="13.7109375" customWidth="1"/>
    <col min="1039" max="1060" width="0" hidden="1" customWidth="1"/>
    <col min="1281" max="1281" width="5.7109375" customWidth="1"/>
    <col min="1282" max="1282" width="11.7109375" customWidth="1"/>
    <col min="1283" max="1283" width="40.7109375" customWidth="1"/>
    <col min="1284" max="1285" width="11.7109375" customWidth="1"/>
    <col min="1286" max="1286" width="13.42578125" customWidth="1"/>
    <col min="1287" max="1287" width="12.7109375" customWidth="1"/>
    <col min="1288" max="1288" width="10.7109375" customWidth="1"/>
    <col min="1289" max="1289" width="15" customWidth="1"/>
    <col min="1290" max="1290" width="12.7109375" customWidth="1"/>
    <col min="1291" max="1291" width="17" customWidth="1"/>
    <col min="1293" max="1293" width="13.7109375" customWidth="1"/>
    <col min="1295" max="1316" width="0" hidden="1" customWidth="1"/>
    <col min="1537" max="1537" width="5.7109375" customWidth="1"/>
    <col min="1538" max="1538" width="11.7109375" customWidth="1"/>
    <col min="1539" max="1539" width="40.7109375" customWidth="1"/>
    <col min="1540" max="1541" width="11.7109375" customWidth="1"/>
    <col min="1542" max="1542" width="13.42578125" customWidth="1"/>
    <col min="1543" max="1543" width="12.7109375" customWidth="1"/>
    <col min="1544" max="1544" width="10.7109375" customWidth="1"/>
    <col min="1545" max="1545" width="15" customWidth="1"/>
    <col min="1546" max="1546" width="12.7109375" customWidth="1"/>
    <col min="1547" max="1547" width="17" customWidth="1"/>
    <col min="1549" max="1549" width="13.7109375" customWidth="1"/>
    <col min="1551" max="1572" width="0" hidden="1" customWidth="1"/>
    <col min="1793" max="1793" width="5.7109375" customWidth="1"/>
    <col min="1794" max="1794" width="11.7109375" customWidth="1"/>
    <col min="1795" max="1795" width="40.7109375" customWidth="1"/>
    <col min="1796" max="1797" width="11.7109375" customWidth="1"/>
    <col min="1798" max="1798" width="13.42578125" customWidth="1"/>
    <col min="1799" max="1799" width="12.7109375" customWidth="1"/>
    <col min="1800" max="1800" width="10.7109375" customWidth="1"/>
    <col min="1801" max="1801" width="15" customWidth="1"/>
    <col min="1802" max="1802" width="12.7109375" customWidth="1"/>
    <col min="1803" max="1803" width="17" customWidth="1"/>
    <col min="1805" max="1805" width="13.7109375" customWidth="1"/>
    <col min="1807" max="1828" width="0" hidden="1" customWidth="1"/>
    <col min="2049" max="2049" width="5.7109375" customWidth="1"/>
    <col min="2050" max="2050" width="11.7109375" customWidth="1"/>
    <col min="2051" max="2051" width="40.7109375" customWidth="1"/>
    <col min="2052" max="2053" width="11.7109375" customWidth="1"/>
    <col min="2054" max="2054" width="13.42578125" customWidth="1"/>
    <col min="2055" max="2055" width="12.7109375" customWidth="1"/>
    <col min="2056" max="2056" width="10.7109375" customWidth="1"/>
    <col min="2057" max="2057" width="15" customWidth="1"/>
    <col min="2058" max="2058" width="12.7109375" customWidth="1"/>
    <col min="2059" max="2059" width="17" customWidth="1"/>
    <col min="2061" max="2061" width="13.7109375" customWidth="1"/>
    <col min="2063" max="2084" width="0" hidden="1" customWidth="1"/>
    <col min="2305" max="2305" width="5.7109375" customWidth="1"/>
    <col min="2306" max="2306" width="11.7109375" customWidth="1"/>
    <col min="2307" max="2307" width="40.7109375" customWidth="1"/>
    <col min="2308" max="2309" width="11.7109375" customWidth="1"/>
    <col min="2310" max="2310" width="13.42578125" customWidth="1"/>
    <col min="2311" max="2311" width="12.7109375" customWidth="1"/>
    <col min="2312" max="2312" width="10.7109375" customWidth="1"/>
    <col min="2313" max="2313" width="15" customWidth="1"/>
    <col min="2314" max="2314" width="12.7109375" customWidth="1"/>
    <col min="2315" max="2315" width="17" customWidth="1"/>
    <col min="2317" max="2317" width="13.7109375" customWidth="1"/>
    <col min="2319" max="2340" width="0" hidden="1" customWidth="1"/>
    <col min="2561" max="2561" width="5.7109375" customWidth="1"/>
    <col min="2562" max="2562" width="11.7109375" customWidth="1"/>
    <col min="2563" max="2563" width="40.7109375" customWidth="1"/>
    <col min="2564" max="2565" width="11.7109375" customWidth="1"/>
    <col min="2566" max="2566" width="13.42578125" customWidth="1"/>
    <col min="2567" max="2567" width="12.7109375" customWidth="1"/>
    <col min="2568" max="2568" width="10.7109375" customWidth="1"/>
    <col min="2569" max="2569" width="15" customWidth="1"/>
    <col min="2570" max="2570" width="12.7109375" customWidth="1"/>
    <col min="2571" max="2571" width="17" customWidth="1"/>
    <col min="2573" max="2573" width="13.7109375" customWidth="1"/>
    <col min="2575" max="2596" width="0" hidden="1" customWidth="1"/>
    <col min="2817" max="2817" width="5.7109375" customWidth="1"/>
    <col min="2818" max="2818" width="11.7109375" customWidth="1"/>
    <col min="2819" max="2819" width="40.7109375" customWidth="1"/>
    <col min="2820" max="2821" width="11.7109375" customWidth="1"/>
    <col min="2822" max="2822" width="13.42578125" customWidth="1"/>
    <col min="2823" max="2823" width="12.7109375" customWidth="1"/>
    <col min="2824" max="2824" width="10.7109375" customWidth="1"/>
    <col min="2825" max="2825" width="15" customWidth="1"/>
    <col min="2826" max="2826" width="12.7109375" customWidth="1"/>
    <col min="2827" max="2827" width="17" customWidth="1"/>
    <col min="2829" max="2829" width="13.7109375" customWidth="1"/>
    <col min="2831" max="2852" width="0" hidden="1" customWidth="1"/>
    <col min="3073" max="3073" width="5.7109375" customWidth="1"/>
    <col min="3074" max="3074" width="11.7109375" customWidth="1"/>
    <col min="3075" max="3075" width="40.7109375" customWidth="1"/>
    <col min="3076" max="3077" width="11.7109375" customWidth="1"/>
    <col min="3078" max="3078" width="13.42578125" customWidth="1"/>
    <col min="3079" max="3079" width="12.7109375" customWidth="1"/>
    <col min="3080" max="3080" width="10.7109375" customWidth="1"/>
    <col min="3081" max="3081" width="15" customWidth="1"/>
    <col min="3082" max="3082" width="12.7109375" customWidth="1"/>
    <col min="3083" max="3083" width="17" customWidth="1"/>
    <col min="3085" max="3085" width="13.7109375" customWidth="1"/>
    <col min="3087" max="3108" width="0" hidden="1" customWidth="1"/>
    <col min="3329" max="3329" width="5.7109375" customWidth="1"/>
    <col min="3330" max="3330" width="11.7109375" customWidth="1"/>
    <col min="3331" max="3331" width="40.7109375" customWidth="1"/>
    <col min="3332" max="3333" width="11.7109375" customWidth="1"/>
    <col min="3334" max="3334" width="13.42578125" customWidth="1"/>
    <col min="3335" max="3335" width="12.7109375" customWidth="1"/>
    <col min="3336" max="3336" width="10.7109375" customWidth="1"/>
    <col min="3337" max="3337" width="15" customWidth="1"/>
    <col min="3338" max="3338" width="12.7109375" customWidth="1"/>
    <col min="3339" max="3339" width="17" customWidth="1"/>
    <col min="3341" max="3341" width="13.7109375" customWidth="1"/>
    <col min="3343" max="3364" width="0" hidden="1" customWidth="1"/>
    <col min="3585" max="3585" width="5.7109375" customWidth="1"/>
    <col min="3586" max="3586" width="11.7109375" customWidth="1"/>
    <col min="3587" max="3587" width="40.7109375" customWidth="1"/>
    <col min="3588" max="3589" width="11.7109375" customWidth="1"/>
    <col min="3590" max="3590" width="13.42578125" customWidth="1"/>
    <col min="3591" max="3591" width="12.7109375" customWidth="1"/>
    <col min="3592" max="3592" width="10.7109375" customWidth="1"/>
    <col min="3593" max="3593" width="15" customWidth="1"/>
    <col min="3594" max="3594" width="12.7109375" customWidth="1"/>
    <col min="3595" max="3595" width="17" customWidth="1"/>
    <col min="3597" max="3597" width="13.7109375" customWidth="1"/>
    <col min="3599" max="3620" width="0" hidden="1" customWidth="1"/>
    <col min="3841" max="3841" width="5.7109375" customWidth="1"/>
    <col min="3842" max="3842" width="11.7109375" customWidth="1"/>
    <col min="3843" max="3843" width="40.7109375" customWidth="1"/>
    <col min="3844" max="3845" width="11.7109375" customWidth="1"/>
    <col min="3846" max="3846" width="13.42578125" customWidth="1"/>
    <col min="3847" max="3847" width="12.7109375" customWidth="1"/>
    <col min="3848" max="3848" width="10.7109375" customWidth="1"/>
    <col min="3849" max="3849" width="15" customWidth="1"/>
    <col min="3850" max="3850" width="12.7109375" customWidth="1"/>
    <col min="3851" max="3851" width="17" customWidth="1"/>
    <col min="3853" max="3853" width="13.7109375" customWidth="1"/>
    <col min="3855" max="3876" width="0" hidden="1" customWidth="1"/>
    <col min="4097" max="4097" width="5.7109375" customWidth="1"/>
    <col min="4098" max="4098" width="11.7109375" customWidth="1"/>
    <col min="4099" max="4099" width="40.7109375" customWidth="1"/>
    <col min="4100" max="4101" width="11.7109375" customWidth="1"/>
    <col min="4102" max="4102" width="13.42578125" customWidth="1"/>
    <col min="4103" max="4103" width="12.7109375" customWidth="1"/>
    <col min="4104" max="4104" width="10.7109375" customWidth="1"/>
    <col min="4105" max="4105" width="15" customWidth="1"/>
    <col min="4106" max="4106" width="12.7109375" customWidth="1"/>
    <col min="4107" max="4107" width="17" customWidth="1"/>
    <col min="4109" max="4109" width="13.7109375" customWidth="1"/>
    <col min="4111" max="4132" width="0" hidden="1" customWidth="1"/>
    <col min="4353" max="4353" width="5.7109375" customWidth="1"/>
    <col min="4354" max="4354" width="11.7109375" customWidth="1"/>
    <col min="4355" max="4355" width="40.7109375" customWidth="1"/>
    <col min="4356" max="4357" width="11.7109375" customWidth="1"/>
    <col min="4358" max="4358" width="13.42578125" customWidth="1"/>
    <col min="4359" max="4359" width="12.7109375" customWidth="1"/>
    <col min="4360" max="4360" width="10.7109375" customWidth="1"/>
    <col min="4361" max="4361" width="15" customWidth="1"/>
    <col min="4362" max="4362" width="12.7109375" customWidth="1"/>
    <col min="4363" max="4363" width="17" customWidth="1"/>
    <col min="4365" max="4365" width="13.7109375" customWidth="1"/>
    <col min="4367" max="4388" width="0" hidden="1" customWidth="1"/>
    <col min="4609" max="4609" width="5.7109375" customWidth="1"/>
    <col min="4610" max="4610" width="11.7109375" customWidth="1"/>
    <col min="4611" max="4611" width="40.7109375" customWidth="1"/>
    <col min="4612" max="4613" width="11.7109375" customWidth="1"/>
    <col min="4614" max="4614" width="13.42578125" customWidth="1"/>
    <col min="4615" max="4615" width="12.7109375" customWidth="1"/>
    <col min="4616" max="4616" width="10.7109375" customWidth="1"/>
    <col min="4617" max="4617" width="15" customWidth="1"/>
    <col min="4618" max="4618" width="12.7109375" customWidth="1"/>
    <col min="4619" max="4619" width="17" customWidth="1"/>
    <col min="4621" max="4621" width="13.7109375" customWidth="1"/>
    <col min="4623" max="4644" width="0" hidden="1" customWidth="1"/>
    <col min="4865" max="4865" width="5.7109375" customWidth="1"/>
    <col min="4866" max="4866" width="11.7109375" customWidth="1"/>
    <col min="4867" max="4867" width="40.7109375" customWidth="1"/>
    <col min="4868" max="4869" width="11.7109375" customWidth="1"/>
    <col min="4870" max="4870" width="13.42578125" customWidth="1"/>
    <col min="4871" max="4871" width="12.7109375" customWidth="1"/>
    <col min="4872" max="4872" width="10.7109375" customWidth="1"/>
    <col min="4873" max="4873" width="15" customWidth="1"/>
    <col min="4874" max="4874" width="12.7109375" customWidth="1"/>
    <col min="4875" max="4875" width="17" customWidth="1"/>
    <col min="4877" max="4877" width="13.7109375" customWidth="1"/>
    <col min="4879" max="4900" width="0" hidden="1" customWidth="1"/>
    <col min="5121" max="5121" width="5.7109375" customWidth="1"/>
    <col min="5122" max="5122" width="11.7109375" customWidth="1"/>
    <col min="5123" max="5123" width="40.7109375" customWidth="1"/>
    <col min="5124" max="5125" width="11.7109375" customWidth="1"/>
    <col min="5126" max="5126" width="13.42578125" customWidth="1"/>
    <col min="5127" max="5127" width="12.7109375" customWidth="1"/>
    <col min="5128" max="5128" width="10.7109375" customWidth="1"/>
    <col min="5129" max="5129" width="15" customWidth="1"/>
    <col min="5130" max="5130" width="12.7109375" customWidth="1"/>
    <col min="5131" max="5131" width="17" customWidth="1"/>
    <col min="5133" max="5133" width="13.7109375" customWidth="1"/>
    <col min="5135" max="5156" width="0" hidden="1" customWidth="1"/>
    <col min="5377" max="5377" width="5.7109375" customWidth="1"/>
    <col min="5378" max="5378" width="11.7109375" customWidth="1"/>
    <col min="5379" max="5379" width="40.7109375" customWidth="1"/>
    <col min="5380" max="5381" width="11.7109375" customWidth="1"/>
    <col min="5382" max="5382" width="13.42578125" customWidth="1"/>
    <col min="5383" max="5383" width="12.7109375" customWidth="1"/>
    <col min="5384" max="5384" width="10.7109375" customWidth="1"/>
    <col min="5385" max="5385" width="15" customWidth="1"/>
    <col min="5386" max="5386" width="12.7109375" customWidth="1"/>
    <col min="5387" max="5387" width="17" customWidth="1"/>
    <col min="5389" max="5389" width="13.7109375" customWidth="1"/>
    <col min="5391" max="5412" width="0" hidden="1" customWidth="1"/>
    <col min="5633" max="5633" width="5.7109375" customWidth="1"/>
    <col min="5634" max="5634" width="11.7109375" customWidth="1"/>
    <col min="5635" max="5635" width="40.7109375" customWidth="1"/>
    <col min="5636" max="5637" width="11.7109375" customWidth="1"/>
    <col min="5638" max="5638" width="13.42578125" customWidth="1"/>
    <col min="5639" max="5639" width="12.7109375" customWidth="1"/>
    <col min="5640" max="5640" width="10.7109375" customWidth="1"/>
    <col min="5641" max="5641" width="15" customWidth="1"/>
    <col min="5642" max="5642" width="12.7109375" customWidth="1"/>
    <col min="5643" max="5643" width="17" customWidth="1"/>
    <col min="5645" max="5645" width="13.7109375" customWidth="1"/>
    <col min="5647" max="5668" width="0" hidden="1" customWidth="1"/>
    <col min="5889" max="5889" width="5.7109375" customWidth="1"/>
    <col min="5890" max="5890" width="11.7109375" customWidth="1"/>
    <col min="5891" max="5891" width="40.7109375" customWidth="1"/>
    <col min="5892" max="5893" width="11.7109375" customWidth="1"/>
    <col min="5894" max="5894" width="13.42578125" customWidth="1"/>
    <col min="5895" max="5895" width="12.7109375" customWidth="1"/>
    <col min="5896" max="5896" width="10.7109375" customWidth="1"/>
    <col min="5897" max="5897" width="15" customWidth="1"/>
    <col min="5898" max="5898" width="12.7109375" customWidth="1"/>
    <col min="5899" max="5899" width="17" customWidth="1"/>
    <col min="5901" max="5901" width="13.7109375" customWidth="1"/>
    <col min="5903" max="5924" width="0" hidden="1" customWidth="1"/>
    <col min="6145" max="6145" width="5.7109375" customWidth="1"/>
    <col min="6146" max="6146" width="11.7109375" customWidth="1"/>
    <col min="6147" max="6147" width="40.7109375" customWidth="1"/>
    <col min="6148" max="6149" width="11.7109375" customWidth="1"/>
    <col min="6150" max="6150" width="13.42578125" customWidth="1"/>
    <col min="6151" max="6151" width="12.7109375" customWidth="1"/>
    <col min="6152" max="6152" width="10.7109375" customWidth="1"/>
    <col min="6153" max="6153" width="15" customWidth="1"/>
    <col min="6154" max="6154" width="12.7109375" customWidth="1"/>
    <col min="6155" max="6155" width="17" customWidth="1"/>
    <col min="6157" max="6157" width="13.7109375" customWidth="1"/>
    <col min="6159" max="6180" width="0" hidden="1" customWidth="1"/>
    <col min="6401" max="6401" width="5.7109375" customWidth="1"/>
    <col min="6402" max="6402" width="11.7109375" customWidth="1"/>
    <col min="6403" max="6403" width="40.7109375" customWidth="1"/>
    <col min="6404" max="6405" width="11.7109375" customWidth="1"/>
    <col min="6406" max="6406" width="13.42578125" customWidth="1"/>
    <col min="6407" max="6407" width="12.7109375" customWidth="1"/>
    <col min="6408" max="6408" width="10.7109375" customWidth="1"/>
    <col min="6409" max="6409" width="15" customWidth="1"/>
    <col min="6410" max="6410" width="12.7109375" customWidth="1"/>
    <col min="6411" max="6411" width="17" customWidth="1"/>
    <col min="6413" max="6413" width="13.7109375" customWidth="1"/>
    <col min="6415" max="6436" width="0" hidden="1" customWidth="1"/>
    <col min="6657" max="6657" width="5.7109375" customWidth="1"/>
    <col min="6658" max="6658" width="11.7109375" customWidth="1"/>
    <col min="6659" max="6659" width="40.7109375" customWidth="1"/>
    <col min="6660" max="6661" width="11.7109375" customWidth="1"/>
    <col min="6662" max="6662" width="13.42578125" customWidth="1"/>
    <col min="6663" max="6663" width="12.7109375" customWidth="1"/>
    <col min="6664" max="6664" width="10.7109375" customWidth="1"/>
    <col min="6665" max="6665" width="15" customWidth="1"/>
    <col min="6666" max="6666" width="12.7109375" customWidth="1"/>
    <col min="6667" max="6667" width="17" customWidth="1"/>
    <col min="6669" max="6669" width="13.7109375" customWidth="1"/>
    <col min="6671" max="6692" width="0" hidden="1" customWidth="1"/>
    <col min="6913" max="6913" width="5.7109375" customWidth="1"/>
    <col min="6914" max="6914" width="11.7109375" customWidth="1"/>
    <col min="6915" max="6915" width="40.7109375" customWidth="1"/>
    <col min="6916" max="6917" width="11.7109375" customWidth="1"/>
    <col min="6918" max="6918" width="13.42578125" customWidth="1"/>
    <col min="6919" max="6919" width="12.7109375" customWidth="1"/>
    <col min="6920" max="6920" width="10.7109375" customWidth="1"/>
    <col min="6921" max="6921" width="15" customWidth="1"/>
    <col min="6922" max="6922" width="12.7109375" customWidth="1"/>
    <col min="6923" max="6923" width="17" customWidth="1"/>
    <col min="6925" max="6925" width="13.7109375" customWidth="1"/>
    <col min="6927" max="6948" width="0" hidden="1" customWidth="1"/>
    <col min="7169" max="7169" width="5.7109375" customWidth="1"/>
    <col min="7170" max="7170" width="11.7109375" customWidth="1"/>
    <col min="7171" max="7171" width="40.7109375" customWidth="1"/>
    <col min="7172" max="7173" width="11.7109375" customWidth="1"/>
    <col min="7174" max="7174" width="13.42578125" customWidth="1"/>
    <col min="7175" max="7175" width="12.7109375" customWidth="1"/>
    <col min="7176" max="7176" width="10.7109375" customWidth="1"/>
    <col min="7177" max="7177" width="15" customWidth="1"/>
    <col min="7178" max="7178" width="12.7109375" customWidth="1"/>
    <col min="7179" max="7179" width="17" customWidth="1"/>
    <col min="7181" max="7181" width="13.7109375" customWidth="1"/>
    <col min="7183" max="7204" width="0" hidden="1" customWidth="1"/>
    <col min="7425" max="7425" width="5.7109375" customWidth="1"/>
    <col min="7426" max="7426" width="11.7109375" customWidth="1"/>
    <col min="7427" max="7427" width="40.7109375" customWidth="1"/>
    <col min="7428" max="7429" width="11.7109375" customWidth="1"/>
    <col min="7430" max="7430" width="13.42578125" customWidth="1"/>
    <col min="7431" max="7431" width="12.7109375" customWidth="1"/>
    <col min="7432" max="7432" width="10.7109375" customWidth="1"/>
    <col min="7433" max="7433" width="15" customWidth="1"/>
    <col min="7434" max="7434" width="12.7109375" customWidth="1"/>
    <col min="7435" max="7435" width="17" customWidth="1"/>
    <col min="7437" max="7437" width="13.7109375" customWidth="1"/>
    <col min="7439" max="7460" width="0" hidden="1" customWidth="1"/>
    <col min="7681" max="7681" width="5.7109375" customWidth="1"/>
    <col min="7682" max="7682" width="11.7109375" customWidth="1"/>
    <col min="7683" max="7683" width="40.7109375" customWidth="1"/>
    <col min="7684" max="7685" width="11.7109375" customWidth="1"/>
    <col min="7686" max="7686" width="13.42578125" customWidth="1"/>
    <col min="7687" max="7687" width="12.7109375" customWidth="1"/>
    <col min="7688" max="7688" width="10.7109375" customWidth="1"/>
    <col min="7689" max="7689" width="15" customWidth="1"/>
    <col min="7690" max="7690" width="12.7109375" customWidth="1"/>
    <col min="7691" max="7691" width="17" customWidth="1"/>
    <col min="7693" max="7693" width="13.7109375" customWidth="1"/>
    <col min="7695" max="7716" width="0" hidden="1" customWidth="1"/>
    <col min="7937" max="7937" width="5.7109375" customWidth="1"/>
    <col min="7938" max="7938" width="11.7109375" customWidth="1"/>
    <col min="7939" max="7939" width="40.7109375" customWidth="1"/>
    <col min="7940" max="7941" width="11.7109375" customWidth="1"/>
    <col min="7942" max="7942" width="13.42578125" customWidth="1"/>
    <col min="7943" max="7943" width="12.7109375" customWidth="1"/>
    <col min="7944" max="7944" width="10.7109375" customWidth="1"/>
    <col min="7945" max="7945" width="15" customWidth="1"/>
    <col min="7946" max="7946" width="12.7109375" customWidth="1"/>
    <col min="7947" max="7947" width="17" customWidth="1"/>
    <col min="7949" max="7949" width="13.7109375" customWidth="1"/>
    <col min="7951" max="7972" width="0" hidden="1" customWidth="1"/>
    <col min="8193" max="8193" width="5.7109375" customWidth="1"/>
    <col min="8194" max="8194" width="11.7109375" customWidth="1"/>
    <col min="8195" max="8195" width="40.7109375" customWidth="1"/>
    <col min="8196" max="8197" width="11.7109375" customWidth="1"/>
    <col min="8198" max="8198" width="13.42578125" customWidth="1"/>
    <col min="8199" max="8199" width="12.7109375" customWidth="1"/>
    <col min="8200" max="8200" width="10.7109375" customWidth="1"/>
    <col min="8201" max="8201" width="15" customWidth="1"/>
    <col min="8202" max="8202" width="12.7109375" customWidth="1"/>
    <col min="8203" max="8203" width="17" customWidth="1"/>
    <col min="8205" max="8205" width="13.7109375" customWidth="1"/>
    <col min="8207" max="8228" width="0" hidden="1" customWidth="1"/>
    <col min="8449" max="8449" width="5.7109375" customWidth="1"/>
    <col min="8450" max="8450" width="11.7109375" customWidth="1"/>
    <col min="8451" max="8451" width="40.7109375" customWidth="1"/>
    <col min="8452" max="8453" width="11.7109375" customWidth="1"/>
    <col min="8454" max="8454" width="13.42578125" customWidth="1"/>
    <col min="8455" max="8455" width="12.7109375" customWidth="1"/>
    <col min="8456" max="8456" width="10.7109375" customWidth="1"/>
    <col min="8457" max="8457" width="15" customWidth="1"/>
    <col min="8458" max="8458" width="12.7109375" customWidth="1"/>
    <col min="8459" max="8459" width="17" customWidth="1"/>
    <col min="8461" max="8461" width="13.7109375" customWidth="1"/>
    <col min="8463" max="8484" width="0" hidden="1" customWidth="1"/>
    <col min="8705" max="8705" width="5.7109375" customWidth="1"/>
    <col min="8706" max="8706" width="11.7109375" customWidth="1"/>
    <col min="8707" max="8707" width="40.7109375" customWidth="1"/>
    <col min="8708" max="8709" width="11.7109375" customWidth="1"/>
    <col min="8710" max="8710" width="13.42578125" customWidth="1"/>
    <col min="8711" max="8711" width="12.7109375" customWidth="1"/>
    <col min="8712" max="8712" width="10.7109375" customWidth="1"/>
    <col min="8713" max="8713" width="15" customWidth="1"/>
    <col min="8714" max="8714" width="12.7109375" customWidth="1"/>
    <col min="8715" max="8715" width="17" customWidth="1"/>
    <col min="8717" max="8717" width="13.7109375" customWidth="1"/>
    <col min="8719" max="8740" width="0" hidden="1" customWidth="1"/>
    <col min="8961" max="8961" width="5.7109375" customWidth="1"/>
    <col min="8962" max="8962" width="11.7109375" customWidth="1"/>
    <col min="8963" max="8963" width="40.7109375" customWidth="1"/>
    <col min="8964" max="8965" width="11.7109375" customWidth="1"/>
    <col min="8966" max="8966" width="13.42578125" customWidth="1"/>
    <col min="8967" max="8967" width="12.7109375" customWidth="1"/>
    <col min="8968" max="8968" width="10.7109375" customWidth="1"/>
    <col min="8969" max="8969" width="15" customWidth="1"/>
    <col min="8970" max="8970" width="12.7109375" customWidth="1"/>
    <col min="8971" max="8971" width="17" customWidth="1"/>
    <col min="8973" max="8973" width="13.7109375" customWidth="1"/>
    <col min="8975" max="8996" width="0" hidden="1" customWidth="1"/>
    <col min="9217" max="9217" width="5.7109375" customWidth="1"/>
    <col min="9218" max="9218" width="11.7109375" customWidth="1"/>
    <col min="9219" max="9219" width="40.7109375" customWidth="1"/>
    <col min="9220" max="9221" width="11.7109375" customWidth="1"/>
    <col min="9222" max="9222" width="13.42578125" customWidth="1"/>
    <col min="9223" max="9223" width="12.7109375" customWidth="1"/>
    <col min="9224" max="9224" width="10.7109375" customWidth="1"/>
    <col min="9225" max="9225" width="15" customWidth="1"/>
    <col min="9226" max="9226" width="12.7109375" customWidth="1"/>
    <col min="9227" max="9227" width="17" customWidth="1"/>
    <col min="9229" max="9229" width="13.7109375" customWidth="1"/>
    <col min="9231" max="9252" width="0" hidden="1" customWidth="1"/>
    <col min="9473" max="9473" width="5.7109375" customWidth="1"/>
    <col min="9474" max="9474" width="11.7109375" customWidth="1"/>
    <col min="9475" max="9475" width="40.7109375" customWidth="1"/>
    <col min="9476" max="9477" width="11.7109375" customWidth="1"/>
    <col min="9478" max="9478" width="13.42578125" customWidth="1"/>
    <col min="9479" max="9479" width="12.7109375" customWidth="1"/>
    <col min="9480" max="9480" width="10.7109375" customWidth="1"/>
    <col min="9481" max="9481" width="15" customWidth="1"/>
    <col min="9482" max="9482" width="12.7109375" customWidth="1"/>
    <col min="9483" max="9483" width="17" customWidth="1"/>
    <col min="9485" max="9485" width="13.7109375" customWidth="1"/>
    <col min="9487" max="9508" width="0" hidden="1" customWidth="1"/>
    <col min="9729" max="9729" width="5.7109375" customWidth="1"/>
    <col min="9730" max="9730" width="11.7109375" customWidth="1"/>
    <col min="9731" max="9731" width="40.7109375" customWidth="1"/>
    <col min="9732" max="9733" width="11.7109375" customWidth="1"/>
    <col min="9734" max="9734" width="13.42578125" customWidth="1"/>
    <col min="9735" max="9735" width="12.7109375" customWidth="1"/>
    <col min="9736" max="9736" width="10.7109375" customWidth="1"/>
    <col min="9737" max="9737" width="15" customWidth="1"/>
    <col min="9738" max="9738" width="12.7109375" customWidth="1"/>
    <col min="9739" max="9739" width="17" customWidth="1"/>
    <col min="9741" max="9741" width="13.7109375" customWidth="1"/>
    <col min="9743" max="9764" width="0" hidden="1" customWidth="1"/>
    <col min="9985" max="9985" width="5.7109375" customWidth="1"/>
    <col min="9986" max="9986" width="11.7109375" customWidth="1"/>
    <col min="9987" max="9987" width="40.7109375" customWidth="1"/>
    <col min="9988" max="9989" width="11.7109375" customWidth="1"/>
    <col min="9990" max="9990" width="13.42578125" customWidth="1"/>
    <col min="9991" max="9991" width="12.7109375" customWidth="1"/>
    <col min="9992" max="9992" width="10.7109375" customWidth="1"/>
    <col min="9993" max="9993" width="15" customWidth="1"/>
    <col min="9994" max="9994" width="12.7109375" customWidth="1"/>
    <col min="9995" max="9995" width="17" customWidth="1"/>
    <col min="9997" max="9997" width="13.7109375" customWidth="1"/>
    <col min="9999" max="10020" width="0" hidden="1" customWidth="1"/>
    <col min="10241" max="10241" width="5.7109375" customWidth="1"/>
    <col min="10242" max="10242" width="11.7109375" customWidth="1"/>
    <col min="10243" max="10243" width="40.7109375" customWidth="1"/>
    <col min="10244" max="10245" width="11.7109375" customWidth="1"/>
    <col min="10246" max="10246" width="13.42578125" customWidth="1"/>
    <col min="10247" max="10247" width="12.7109375" customWidth="1"/>
    <col min="10248" max="10248" width="10.7109375" customWidth="1"/>
    <col min="10249" max="10249" width="15" customWidth="1"/>
    <col min="10250" max="10250" width="12.7109375" customWidth="1"/>
    <col min="10251" max="10251" width="17" customWidth="1"/>
    <col min="10253" max="10253" width="13.7109375" customWidth="1"/>
    <col min="10255" max="10276" width="0" hidden="1" customWidth="1"/>
    <col min="10497" max="10497" width="5.7109375" customWidth="1"/>
    <col min="10498" max="10498" width="11.7109375" customWidth="1"/>
    <col min="10499" max="10499" width="40.7109375" customWidth="1"/>
    <col min="10500" max="10501" width="11.7109375" customWidth="1"/>
    <col min="10502" max="10502" width="13.42578125" customWidth="1"/>
    <col min="10503" max="10503" width="12.7109375" customWidth="1"/>
    <col min="10504" max="10504" width="10.7109375" customWidth="1"/>
    <col min="10505" max="10505" width="15" customWidth="1"/>
    <col min="10506" max="10506" width="12.7109375" customWidth="1"/>
    <col min="10507" max="10507" width="17" customWidth="1"/>
    <col min="10509" max="10509" width="13.7109375" customWidth="1"/>
    <col min="10511" max="10532" width="0" hidden="1" customWidth="1"/>
    <col min="10753" max="10753" width="5.7109375" customWidth="1"/>
    <col min="10754" max="10754" width="11.7109375" customWidth="1"/>
    <col min="10755" max="10755" width="40.7109375" customWidth="1"/>
    <col min="10756" max="10757" width="11.7109375" customWidth="1"/>
    <col min="10758" max="10758" width="13.42578125" customWidth="1"/>
    <col min="10759" max="10759" width="12.7109375" customWidth="1"/>
    <col min="10760" max="10760" width="10.7109375" customWidth="1"/>
    <col min="10761" max="10761" width="15" customWidth="1"/>
    <col min="10762" max="10762" width="12.7109375" customWidth="1"/>
    <col min="10763" max="10763" width="17" customWidth="1"/>
    <col min="10765" max="10765" width="13.7109375" customWidth="1"/>
    <col min="10767" max="10788" width="0" hidden="1" customWidth="1"/>
    <col min="11009" max="11009" width="5.7109375" customWidth="1"/>
    <col min="11010" max="11010" width="11.7109375" customWidth="1"/>
    <col min="11011" max="11011" width="40.7109375" customWidth="1"/>
    <col min="11012" max="11013" width="11.7109375" customWidth="1"/>
    <col min="11014" max="11014" width="13.42578125" customWidth="1"/>
    <col min="11015" max="11015" width="12.7109375" customWidth="1"/>
    <col min="11016" max="11016" width="10.7109375" customWidth="1"/>
    <col min="11017" max="11017" width="15" customWidth="1"/>
    <col min="11018" max="11018" width="12.7109375" customWidth="1"/>
    <col min="11019" max="11019" width="17" customWidth="1"/>
    <col min="11021" max="11021" width="13.7109375" customWidth="1"/>
    <col min="11023" max="11044" width="0" hidden="1" customWidth="1"/>
    <col min="11265" max="11265" width="5.7109375" customWidth="1"/>
    <col min="11266" max="11266" width="11.7109375" customWidth="1"/>
    <col min="11267" max="11267" width="40.7109375" customWidth="1"/>
    <col min="11268" max="11269" width="11.7109375" customWidth="1"/>
    <col min="11270" max="11270" width="13.42578125" customWidth="1"/>
    <col min="11271" max="11271" width="12.7109375" customWidth="1"/>
    <col min="11272" max="11272" width="10.7109375" customWidth="1"/>
    <col min="11273" max="11273" width="15" customWidth="1"/>
    <col min="11274" max="11274" width="12.7109375" customWidth="1"/>
    <col min="11275" max="11275" width="17" customWidth="1"/>
    <col min="11277" max="11277" width="13.7109375" customWidth="1"/>
    <col min="11279" max="11300" width="0" hidden="1" customWidth="1"/>
    <col min="11521" max="11521" width="5.7109375" customWidth="1"/>
    <col min="11522" max="11522" width="11.7109375" customWidth="1"/>
    <col min="11523" max="11523" width="40.7109375" customWidth="1"/>
    <col min="11524" max="11525" width="11.7109375" customWidth="1"/>
    <col min="11526" max="11526" width="13.42578125" customWidth="1"/>
    <col min="11527" max="11527" width="12.7109375" customWidth="1"/>
    <col min="11528" max="11528" width="10.7109375" customWidth="1"/>
    <col min="11529" max="11529" width="15" customWidth="1"/>
    <col min="11530" max="11530" width="12.7109375" customWidth="1"/>
    <col min="11531" max="11531" width="17" customWidth="1"/>
    <col min="11533" max="11533" width="13.7109375" customWidth="1"/>
    <col min="11535" max="11556" width="0" hidden="1" customWidth="1"/>
    <col min="11777" max="11777" width="5.7109375" customWidth="1"/>
    <col min="11778" max="11778" width="11.7109375" customWidth="1"/>
    <col min="11779" max="11779" width="40.7109375" customWidth="1"/>
    <col min="11780" max="11781" width="11.7109375" customWidth="1"/>
    <col min="11782" max="11782" width="13.42578125" customWidth="1"/>
    <col min="11783" max="11783" width="12.7109375" customWidth="1"/>
    <col min="11784" max="11784" width="10.7109375" customWidth="1"/>
    <col min="11785" max="11785" width="15" customWidth="1"/>
    <col min="11786" max="11786" width="12.7109375" customWidth="1"/>
    <col min="11787" max="11787" width="17" customWidth="1"/>
    <col min="11789" max="11789" width="13.7109375" customWidth="1"/>
    <col min="11791" max="11812" width="0" hidden="1" customWidth="1"/>
    <col min="12033" max="12033" width="5.7109375" customWidth="1"/>
    <col min="12034" max="12034" width="11.7109375" customWidth="1"/>
    <col min="12035" max="12035" width="40.7109375" customWidth="1"/>
    <col min="12036" max="12037" width="11.7109375" customWidth="1"/>
    <col min="12038" max="12038" width="13.42578125" customWidth="1"/>
    <col min="12039" max="12039" width="12.7109375" customWidth="1"/>
    <col min="12040" max="12040" width="10.7109375" customWidth="1"/>
    <col min="12041" max="12041" width="15" customWidth="1"/>
    <col min="12042" max="12042" width="12.7109375" customWidth="1"/>
    <col min="12043" max="12043" width="17" customWidth="1"/>
    <col min="12045" max="12045" width="13.7109375" customWidth="1"/>
    <col min="12047" max="12068" width="0" hidden="1" customWidth="1"/>
    <col min="12289" max="12289" width="5.7109375" customWidth="1"/>
    <col min="12290" max="12290" width="11.7109375" customWidth="1"/>
    <col min="12291" max="12291" width="40.7109375" customWidth="1"/>
    <col min="12292" max="12293" width="11.7109375" customWidth="1"/>
    <col min="12294" max="12294" width="13.42578125" customWidth="1"/>
    <col min="12295" max="12295" width="12.7109375" customWidth="1"/>
    <col min="12296" max="12296" width="10.7109375" customWidth="1"/>
    <col min="12297" max="12297" width="15" customWidth="1"/>
    <col min="12298" max="12298" width="12.7109375" customWidth="1"/>
    <col min="12299" max="12299" width="17" customWidth="1"/>
    <col min="12301" max="12301" width="13.7109375" customWidth="1"/>
    <col min="12303" max="12324" width="0" hidden="1" customWidth="1"/>
    <col min="12545" max="12545" width="5.7109375" customWidth="1"/>
    <col min="12546" max="12546" width="11.7109375" customWidth="1"/>
    <col min="12547" max="12547" width="40.7109375" customWidth="1"/>
    <col min="12548" max="12549" width="11.7109375" customWidth="1"/>
    <col min="12550" max="12550" width="13.42578125" customWidth="1"/>
    <col min="12551" max="12551" width="12.7109375" customWidth="1"/>
    <col min="12552" max="12552" width="10.7109375" customWidth="1"/>
    <col min="12553" max="12553" width="15" customWidth="1"/>
    <col min="12554" max="12554" width="12.7109375" customWidth="1"/>
    <col min="12555" max="12555" width="17" customWidth="1"/>
    <col min="12557" max="12557" width="13.7109375" customWidth="1"/>
    <col min="12559" max="12580" width="0" hidden="1" customWidth="1"/>
    <col min="12801" max="12801" width="5.7109375" customWidth="1"/>
    <col min="12802" max="12802" width="11.7109375" customWidth="1"/>
    <col min="12803" max="12803" width="40.7109375" customWidth="1"/>
    <col min="12804" max="12805" width="11.7109375" customWidth="1"/>
    <col min="12806" max="12806" width="13.42578125" customWidth="1"/>
    <col min="12807" max="12807" width="12.7109375" customWidth="1"/>
    <col min="12808" max="12808" width="10.7109375" customWidth="1"/>
    <col min="12809" max="12809" width="15" customWidth="1"/>
    <col min="12810" max="12810" width="12.7109375" customWidth="1"/>
    <col min="12811" max="12811" width="17" customWidth="1"/>
    <col min="12813" max="12813" width="13.7109375" customWidth="1"/>
    <col min="12815" max="12836" width="0" hidden="1" customWidth="1"/>
    <col min="13057" max="13057" width="5.7109375" customWidth="1"/>
    <col min="13058" max="13058" width="11.7109375" customWidth="1"/>
    <col min="13059" max="13059" width="40.7109375" customWidth="1"/>
    <col min="13060" max="13061" width="11.7109375" customWidth="1"/>
    <col min="13062" max="13062" width="13.42578125" customWidth="1"/>
    <col min="13063" max="13063" width="12.7109375" customWidth="1"/>
    <col min="13064" max="13064" width="10.7109375" customWidth="1"/>
    <col min="13065" max="13065" width="15" customWidth="1"/>
    <col min="13066" max="13066" width="12.7109375" customWidth="1"/>
    <col min="13067" max="13067" width="17" customWidth="1"/>
    <col min="13069" max="13069" width="13.7109375" customWidth="1"/>
    <col min="13071" max="13092" width="0" hidden="1" customWidth="1"/>
    <col min="13313" max="13313" width="5.7109375" customWidth="1"/>
    <col min="13314" max="13314" width="11.7109375" customWidth="1"/>
    <col min="13315" max="13315" width="40.7109375" customWidth="1"/>
    <col min="13316" max="13317" width="11.7109375" customWidth="1"/>
    <col min="13318" max="13318" width="13.42578125" customWidth="1"/>
    <col min="13319" max="13319" width="12.7109375" customWidth="1"/>
    <col min="13320" max="13320" width="10.7109375" customWidth="1"/>
    <col min="13321" max="13321" width="15" customWidth="1"/>
    <col min="13322" max="13322" width="12.7109375" customWidth="1"/>
    <col min="13323" max="13323" width="17" customWidth="1"/>
    <col min="13325" max="13325" width="13.7109375" customWidth="1"/>
    <col min="13327" max="13348" width="0" hidden="1" customWidth="1"/>
    <col min="13569" max="13569" width="5.7109375" customWidth="1"/>
    <col min="13570" max="13570" width="11.7109375" customWidth="1"/>
    <col min="13571" max="13571" width="40.7109375" customWidth="1"/>
    <col min="13572" max="13573" width="11.7109375" customWidth="1"/>
    <col min="13574" max="13574" width="13.42578125" customWidth="1"/>
    <col min="13575" max="13575" width="12.7109375" customWidth="1"/>
    <col min="13576" max="13576" width="10.7109375" customWidth="1"/>
    <col min="13577" max="13577" width="15" customWidth="1"/>
    <col min="13578" max="13578" width="12.7109375" customWidth="1"/>
    <col min="13579" max="13579" width="17" customWidth="1"/>
    <col min="13581" max="13581" width="13.7109375" customWidth="1"/>
    <col min="13583" max="13604" width="0" hidden="1" customWidth="1"/>
    <col min="13825" max="13825" width="5.7109375" customWidth="1"/>
    <col min="13826" max="13826" width="11.7109375" customWidth="1"/>
    <col min="13827" max="13827" width="40.7109375" customWidth="1"/>
    <col min="13828" max="13829" width="11.7109375" customWidth="1"/>
    <col min="13830" max="13830" width="13.42578125" customWidth="1"/>
    <col min="13831" max="13831" width="12.7109375" customWidth="1"/>
    <col min="13832" max="13832" width="10.7109375" customWidth="1"/>
    <col min="13833" max="13833" width="15" customWidth="1"/>
    <col min="13834" max="13834" width="12.7109375" customWidth="1"/>
    <col min="13835" max="13835" width="17" customWidth="1"/>
    <col min="13837" max="13837" width="13.7109375" customWidth="1"/>
    <col min="13839" max="13860" width="0" hidden="1" customWidth="1"/>
    <col min="14081" max="14081" width="5.7109375" customWidth="1"/>
    <col min="14082" max="14082" width="11.7109375" customWidth="1"/>
    <col min="14083" max="14083" width="40.7109375" customWidth="1"/>
    <col min="14084" max="14085" width="11.7109375" customWidth="1"/>
    <col min="14086" max="14086" width="13.42578125" customWidth="1"/>
    <col min="14087" max="14087" width="12.7109375" customWidth="1"/>
    <col min="14088" max="14088" width="10.7109375" customWidth="1"/>
    <col min="14089" max="14089" width="15" customWidth="1"/>
    <col min="14090" max="14090" width="12.7109375" customWidth="1"/>
    <col min="14091" max="14091" width="17" customWidth="1"/>
    <col min="14093" max="14093" width="13.7109375" customWidth="1"/>
    <col min="14095" max="14116" width="0" hidden="1" customWidth="1"/>
    <col min="14337" max="14337" width="5.7109375" customWidth="1"/>
    <col min="14338" max="14338" width="11.7109375" customWidth="1"/>
    <col min="14339" max="14339" width="40.7109375" customWidth="1"/>
    <col min="14340" max="14341" width="11.7109375" customWidth="1"/>
    <col min="14342" max="14342" width="13.42578125" customWidth="1"/>
    <col min="14343" max="14343" width="12.7109375" customWidth="1"/>
    <col min="14344" max="14344" width="10.7109375" customWidth="1"/>
    <col min="14345" max="14345" width="15" customWidth="1"/>
    <col min="14346" max="14346" width="12.7109375" customWidth="1"/>
    <col min="14347" max="14347" width="17" customWidth="1"/>
    <col min="14349" max="14349" width="13.7109375" customWidth="1"/>
    <col min="14351" max="14372" width="0" hidden="1" customWidth="1"/>
    <col min="14593" max="14593" width="5.7109375" customWidth="1"/>
    <col min="14594" max="14594" width="11.7109375" customWidth="1"/>
    <col min="14595" max="14595" width="40.7109375" customWidth="1"/>
    <col min="14596" max="14597" width="11.7109375" customWidth="1"/>
    <col min="14598" max="14598" width="13.42578125" customWidth="1"/>
    <col min="14599" max="14599" width="12.7109375" customWidth="1"/>
    <col min="14600" max="14600" width="10.7109375" customWidth="1"/>
    <col min="14601" max="14601" width="15" customWidth="1"/>
    <col min="14602" max="14602" width="12.7109375" customWidth="1"/>
    <col min="14603" max="14603" width="17" customWidth="1"/>
    <col min="14605" max="14605" width="13.7109375" customWidth="1"/>
    <col min="14607" max="14628" width="0" hidden="1" customWidth="1"/>
    <col min="14849" max="14849" width="5.7109375" customWidth="1"/>
    <col min="14850" max="14850" width="11.7109375" customWidth="1"/>
    <col min="14851" max="14851" width="40.7109375" customWidth="1"/>
    <col min="14852" max="14853" width="11.7109375" customWidth="1"/>
    <col min="14854" max="14854" width="13.42578125" customWidth="1"/>
    <col min="14855" max="14855" width="12.7109375" customWidth="1"/>
    <col min="14856" max="14856" width="10.7109375" customWidth="1"/>
    <col min="14857" max="14857" width="15" customWidth="1"/>
    <col min="14858" max="14858" width="12.7109375" customWidth="1"/>
    <col min="14859" max="14859" width="17" customWidth="1"/>
    <col min="14861" max="14861" width="13.7109375" customWidth="1"/>
    <col min="14863" max="14884" width="0" hidden="1" customWidth="1"/>
    <col min="15105" max="15105" width="5.7109375" customWidth="1"/>
    <col min="15106" max="15106" width="11.7109375" customWidth="1"/>
    <col min="15107" max="15107" width="40.7109375" customWidth="1"/>
    <col min="15108" max="15109" width="11.7109375" customWidth="1"/>
    <col min="15110" max="15110" width="13.42578125" customWidth="1"/>
    <col min="15111" max="15111" width="12.7109375" customWidth="1"/>
    <col min="15112" max="15112" width="10.7109375" customWidth="1"/>
    <col min="15113" max="15113" width="15" customWidth="1"/>
    <col min="15114" max="15114" width="12.7109375" customWidth="1"/>
    <col min="15115" max="15115" width="17" customWidth="1"/>
    <col min="15117" max="15117" width="13.7109375" customWidth="1"/>
    <col min="15119" max="15140" width="0" hidden="1" customWidth="1"/>
    <col min="15361" max="15361" width="5.7109375" customWidth="1"/>
    <col min="15362" max="15362" width="11.7109375" customWidth="1"/>
    <col min="15363" max="15363" width="40.7109375" customWidth="1"/>
    <col min="15364" max="15365" width="11.7109375" customWidth="1"/>
    <col min="15366" max="15366" width="13.42578125" customWidth="1"/>
    <col min="15367" max="15367" width="12.7109375" customWidth="1"/>
    <col min="15368" max="15368" width="10.7109375" customWidth="1"/>
    <col min="15369" max="15369" width="15" customWidth="1"/>
    <col min="15370" max="15370" width="12.7109375" customWidth="1"/>
    <col min="15371" max="15371" width="17" customWidth="1"/>
    <col min="15373" max="15373" width="13.7109375" customWidth="1"/>
    <col min="15375" max="15396" width="0" hidden="1" customWidth="1"/>
    <col min="15617" max="15617" width="5.7109375" customWidth="1"/>
    <col min="15618" max="15618" width="11.7109375" customWidth="1"/>
    <col min="15619" max="15619" width="40.7109375" customWidth="1"/>
    <col min="15620" max="15621" width="11.7109375" customWidth="1"/>
    <col min="15622" max="15622" width="13.42578125" customWidth="1"/>
    <col min="15623" max="15623" width="12.7109375" customWidth="1"/>
    <col min="15624" max="15624" width="10.7109375" customWidth="1"/>
    <col min="15625" max="15625" width="15" customWidth="1"/>
    <col min="15626" max="15626" width="12.7109375" customWidth="1"/>
    <col min="15627" max="15627" width="17" customWidth="1"/>
    <col min="15629" max="15629" width="13.7109375" customWidth="1"/>
    <col min="15631" max="15652" width="0" hidden="1" customWidth="1"/>
    <col min="15873" max="15873" width="5.7109375" customWidth="1"/>
    <col min="15874" max="15874" width="11.7109375" customWidth="1"/>
    <col min="15875" max="15875" width="40.7109375" customWidth="1"/>
    <col min="15876" max="15877" width="11.7109375" customWidth="1"/>
    <col min="15878" max="15878" width="13.42578125" customWidth="1"/>
    <col min="15879" max="15879" width="12.7109375" customWidth="1"/>
    <col min="15880" max="15880" width="10.7109375" customWidth="1"/>
    <col min="15881" max="15881" width="15" customWidth="1"/>
    <col min="15882" max="15882" width="12.7109375" customWidth="1"/>
    <col min="15883" max="15883" width="17" customWidth="1"/>
    <col min="15885" max="15885" width="13.7109375" customWidth="1"/>
    <col min="15887" max="15908" width="0" hidden="1" customWidth="1"/>
    <col min="16129" max="16129" width="5.7109375" customWidth="1"/>
    <col min="16130" max="16130" width="11.7109375" customWidth="1"/>
    <col min="16131" max="16131" width="40.7109375" customWidth="1"/>
    <col min="16132" max="16133" width="11.7109375" customWidth="1"/>
    <col min="16134" max="16134" width="13.42578125" customWidth="1"/>
    <col min="16135" max="16135" width="12.7109375" customWidth="1"/>
    <col min="16136" max="16136" width="10.7109375" customWidth="1"/>
    <col min="16137" max="16137" width="15" customWidth="1"/>
    <col min="16138" max="16138" width="12.7109375" customWidth="1"/>
    <col min="16139" max="16139" width="17" customWidth="1"/>
    <col min="16141" max="16141" width="13.7109375" customWidth="1"/>
    <col min="16143" max="16164" width="0" hidden="1" customWidth="1"/>
  </cols>
  <sheetData>
    <row r="1" spans="1:32" x14ac:dyDescent="0.25">
      <c r="A1" s="50" t="s">
        <v>43</v>
      </c>
    </row>
    <row r="2" spans="1:32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 t="s">
        <v>44</v>
      </c>
    </row>
    <row r="3" spans="1:32" ht="56.25" customHeight="1" x14ac:dyDescent="0.25">
      <c r="A3" s="103" t="s">
        <v>79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O3" s="52"/>
    </row>
    <row r="4" spans="1:32" x14ac:dyDescent="0.25">
      <c r="A4" s="94" t="s">
        <v>45</v>
      </c>
      <c r="B4" s="94"/>
      <c r="C4" s="94"/>
      <c r="D4" s="94"/>
      <c r="E4" s="94"/>
      <c r="F4" s="94"/>
      <c r="G4" s="94"/>
      <c r="H4" s="94"/>
      <c r="I4" s="94"/>
      <c r="J4" s="94"/>
      <c r="K4" s="94"/>
      <c r="O4" s="53"/>
    </row>
    <row r="5" spans="1:32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O5" s="52"/>
    </row>
    <row r="6" spans="1:32" ht="15.75" x14ac:dyDescent="0.25">
      <c r="A6" s="103" t="s">
        <v>91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AF6" s="54" t="e">
        <v>#REF!</v>
      </c>
    </row>
    <row r="7" spans="1:32" x14ac:dyDescent="0.25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32" x14ac:dyDescent="0.25">
      <c r="A8" s="105" t="s">
        <v>46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AF8" s="55" t="s">
        <v>47</v>
      </c>
    </row>
    <row r="9" spans="1:32" ht="29.25" x14ac:dyDescent="0.25">
      <c r="A9" s="51"/>
      <c r="B9" s="51"/>
      <c r="C9" s="51"/>
      <c r="D9" s="51"/>
      <c r="E9" s="51"/>
      <c r="F9" s="51"/>
      <c r="G9" s="51"/>
      <c r="H9" s="51"/>
      <c r="I9" s="56"/>
      <c r="J9" s="56" t="s">
        <v>49</v>
      </c>
      <c r="K9" s="51"/>
    </row>
    <row r="10" spans="1:32" ht="25.5" customHeight="1" x14ac:dyDescent="0.25">
      <c r="A10" s="51"/>
      <c r="B10" s="51"/>
      <c r="C10" s="51"/>
      <c r="D10" s="51"/>
      <c r="E10" s="51"/>
      <c r="F10" s="106" t="s">
        <v>50</v>
      </c>
      <c r="G10" s="106"/>
      <c r="H10" s="106"/>
      <c r="I10" s="57"/>
      <c r="J10" s="57">
        <f>K33/1000</f>
        <v>2319.3080764495876</v>
      </c>
      <c r="K10" s="51" t="s">
        <v>51</v>
      </c>
    </row>
    <row r="11" spans="1:32" x14ac:dyDescent="0.25">
      <c r="A11" s="51" t="s">
        <v>88</v>
      </c>
      <c r="B11" s="51"/>
      <c r="C11" s="51"/>
      <c r="D11" s="59"/>
      <c r="E11" s="60"/>
      <c r="F11" s="51"/>
      <c r="G11" s="51"/>
      <c r="H11" s="51"/>
      <c r="I11" s="51"/>
      <c r="J11" s="51"/>
      <c r="K11" s="51"/>
    </row>
    <row r="12" spans="1:32" ht="57" x14ac:dyDescent="0.25">
      <c r="A12" s="61" t="s">
        <v>52</v>
      </c>
      <c r="B12" s="61" t="s">
        <v>53</v>
      </c>
      <c r="C12" s="61" t="s">
        <v>54</v>
      </c>
      <c r="D12" s="61" t="s">
        <v>55</v>
      </c>
      <c r="E12" s="61" t="s">
        <v>56</v>
      </c>
      <c r="F12" s="61" t="s">
        <v>57</v>
      </c>
      <c r="G12" s="62" t="s">
        <v>58</v>
      </c>
      <c r="H12" s="62" t="s">
        <v>59</v>
      </c>
      <c r="I12" s="61" t="s">
        <v>60</v>
      </c>
      <c r="J12" s="61" t="s">
        <v>61</v>
      </c>
      <c r="K12" s="61" t="s">
        <v>62</v>
      </c>
    </row>
    <row r="13" spans="1:32" x14ac:dyDescent="0.25">
      <c r="A13" s="61">
        <v>1</v>
      </c>
      <c r="B13" s="61">
        <v>2</v>
      </c>
      <c r="C13" s="61">
        <v>3</v>
      </c>
      <c r="D13" s="61">
        <v>4</v>
      </c>
      <c r="E13" s="61">
        <v>5</v>
      </c>
      <c r="F13" s="61">
        <v>6</v>
      </c>
      <c r="G13" s="61">
        <v>7</v>
      </c>
      <c r="H13" s="61">
        <v>8</v>
      </c>
      <c r="I13" s="61">
        <v>9</v>
      </c>
      <c r="J13" s="61">
        <v>10</v>
      </c>
      <c r="K13" s="61">
        <v>11</v>
      </c>
    </row>
    <row r="14" spans="1:32" x14ac:dyDescent="0.25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</row>
    <row r="15" spans="1:32" x14ac:dyDescent="0.25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</row>
    <row r="16" spans="1:32" ht="24.75" customHeight="1" x14ac:dyDescent="0.25">
      <c r="A16" s="96" t="s">
        <v>87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AE16" s="64" t="s">
        <v>63</v>
      </c>
    </row>
    <row r="17" spans="1:34" ht="71.25" customHeight="1" x14ac:dyDescent="0.25">
      <c r="A17" s="65">
        <v>1</v>
      </c>
      <c r="B17" s="66" t="s">
        <v>71</v>
      </c>
      <c r="C17" s="66" t="s">
        <v>86</v>
      </c>
      <c r="D17" s="67" t="s">
        <v>64</v>
      </c>
      <c r="E17" s="68">
        <v>1</v>
      </c>
      <c r="F17" s="82">
        <f>'Расчет-аналог'!C42</f>
        <v>2042973.5940239998</v>
      </c>
      <c r="G17" s="70" t="s">
        <v>48</v>
      </c>
      <c r="H17" s="68">
        <v>1</v>
      </c>
      <c r="I17" s="69"/>
      <c r="J17" s="68">
        <v>1</v>
      </c>
      <c r="K17" s="82">
        <f>F17</f>
        <v>2042973.5940239998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X17">
        <v>0</v>
      </c>
      <c r="Y17">
        <v>0</v>
      </c>
      <c r="Z17">
        <v>0</v>
      </c>
      <c r="AA17">
        <v>0</v>
      </c>
    </row>
    <row r="18" spans="1:34" x14ac:dyDescent="0.25">
      <c r="A18" s="71"/>
      <c r="B18" s="71"/>
      <c r="C18" s="71"/>
      <c r="D18" s="71"/>
      <c r="E18" s="71"/>
      <c r="F18" s="71"/>
      <c r="G18" s="71"/>
      <c r="H18" s="97"/>
      <c r="I18" s="97"/>
      <c r="J18" s="97">
        <f>K17</f>
        <v>2042973.5940239998</v>
      </c>
      <c r="K18" s="97"/>
      <c r="O18" s="53">
        <v>0</v>
      </c>
      <c r="P18" s="53">
        <v>8262445.3099999996</v>
      </c>
      <c r="X18">
        <v>0</v>
      </c>
      <c r="Y18">
        <v>0</v>
      </c>
      <c r="Z18">
        <v>0</v>
      </c>
      <c r="AA18">
        <v>0</v>
      </c>
    </row>
    <row r="19" spans="1:34" x14ac:dyDescent="0.25">
      <c r="A19" s="80"/>
      <c r="B19" s="80"/>
      <c r="C19" s="80"/>
      <c r="D19" s="80"/>
      <c r="E19" s="80"/>
      <c r="F19" s="80"/>
      <c r="G19" s="80"/>
      <c r="H19" s="81"/>
      <c r="I19" s="81"/>
      <c r="J19" s="81"/>
      <c r="K19" s="81"/>
      <c r="O19" s="53"/>
      <c r="P19" s="53"/>
    </row>
    <row r="20" spans="1:34" x14ac:dyDescent="0.25">
      <c r="A20" s="80"/>
      <c r="B20" s="80" t="s">
        <v>85</v>
      </c>
      <c r="C20" s="80"/>
      <c r="D20" s="80"/>
      <c r="E20" s="80"/>
      <c r="F20" s="80"/>
      <c r="G20" s="80"/>
      <c r="H20" s="81"/>
      <c r="I20" s="81"/>
      <c r="J20" s="81"/>
      <c r="K20" s="81">
        <f>J18*1.092</f>
        <v>2230927.164674208</v>
      </c>
      <c r="O20" s="53"/>
      <c r="P20" s="53"/>
    </row>
    <row r="21" spans="1:34" x14ac:dyDescent="0.25">
      <c r="A21" s="63"/>
      <c r="B21" s="63"/>
      <c r="C21" s="63"/>
      <c r="D21" s="63"/>
      <c r="E21" s="63"/>
      <c r="F21" s="63"/>
      <c r="G21" s="63"/>
      <c r="H21" s="63"/>
      <c r="I21" s="63"/>
      <c r="J21" s="80"/>
      <c r="K21" s="80"/>
    </row>
    <row r="22" spans="1:34" x14ac:dyDescent="0.25">
      <c r="A22" s="98" t="s">
        <v>72</v>
      </c>
      <c r="B22" s="98"/>
      <c r="C22" s="98"/>
      <c r="D22" s="98"/>
      <c r="E22" s="98"/>
      <c r="F22" s="98"/>
      <c r="G22" s="98"/>
      <c r="H22" s="99"/>
      <c r="I22" s="100"/>
      <c r="J22" s="101">
        <f>K20</f>
        <v>2230927.164674208</v>
      </c>
      <c r="K22" s="101"/>
      <c r="M22" s="58">
        <f>'Расчет-аналог'!C56</f>
        <v>2230927.164674208</v>
      </c>
      <c r="AF22" s="73" t="s">
        <v>65</v>
      </c>
    </row>
    <row r="23" spans="1:34" x14ac:dyDescent="0.25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</row>
    <row r="24" spans="1:34" x14ac:dyDescent="0.25">
      <c r="A24" s="63"/>
      <c r="B24" s="63"/>
      <c r="C24" s="63" t="s">
        <v>32</v>
      </c>
      <c r="D24" s="63"/>
      <c r="E24" s="63"/>
      <c r="F24" s="63"/>
      <c r="G24" s="63"/>
      <c r="H24" s="63"/>
      <c r="I24" s="63"/>
      <c r="J24" s="63"/>
      <c r="K24" s="63"/>
    </row>
    <row r="25" spans="1:34" x14ac:dyDescent="0.25">
      <c r="A25" s="63"/>
      <c r="B25" s="63"/>
      <c r="C25" s="63" t="s">
        <v>33</v>
      </c>
      <c r="D25" s="63"/>
      <c r="E25" s="63"/>
      <c r="F25" s="63"/>
      <c r="G25" s="63"/>
      <c r="H25" s="63"/>
      <c r="I25" s="63"/>
      <c r="J25" s="63"/>
      <c r="K25" s="58">
        <f>'Расчет-аналог'!C59</f>
        <v>119446.130748672</v>
      </c>
    </row>
    <row r="26" spans="1:34" x14ac:dyDescent="0.25">
      <c r="A26" s="63"/>
      <c r="B26" s="63"/>
      <c r="C26" s="63" t="s">
        <v>34</v>
      </c>
      <c r="D26" s="63"/>
      <c r="E26" s="63"/>
      <c r="F26" s="63"/>
      <c r="G26" s="63"/>
      <c r="H26" s="63"/>
      <c r="I26" s="63"/>
      <c r="J26" s="63"/>
      <c r="K26" s="58">
        <f>'Расчет-аналог'!C60</f>
        <v>1368285.9660025919</v>
      </c>
    </row>
    <row r="27" spans="1:34" x14ac:dyDescent="0.25">
      <c r="A27" s="63"/>
      <c r="B27" s="63"/>
      <c r="C27" s="63" t="s">
        <v>35</v>
      </c>
      <c r="D27" s="63"/>
      <c r="E27" s="63"/>
      <c r="F27" s="63"/>
      <c r="G27" s="63"/>
      <c r="H27" s="63"/>
      <c r="I27" s="63"/>
      <c r="J27" s="63"/>
      <c r="K27" s="58">
        <f>'Расчет-аналог'!C61</f>
        <v>712433.85673823999</v>
      </c>
    </row>
    <row r="28" spans="1:34" x14ac:dyDescent="0.25">
      <c r="A28" s="63"/>
      <c r="B28" s="63"/>
      <c r="C28" s="63" t="s">
        <v>66</v>
      </c>
      <c r="D28" s="63"/>
      <c r="E28" s="63"/>
      <c r="F28" s="63"/>
      <c r="G28" s="63"/>
      <c r="H28" s="63"/>
      <c r="I28" s="63"/>
      <c r="J28" s="63"/>
      <c r="K28" s="58">
        <f>'Расчет-аналог'!C62</f>
        <v>30761.201184704008</v>
      </c>
    </row>
    <row r="29" spans="1:34" x14ac:dyDescent="0.25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34" s="63" customFormat="1" ht="14.25" x14ac:dyDescent="0.2">
      <c r="A30" s="51"/>
      <c r="B30" s="51"/>
      <c r="C30" s="51" t="s">
        <v>37</v>
      </c>
      <c r="D30" s="51"/>
      <c r="E30" s="51"/>
      <c r="F30" s="51"/>
      <c r="G30" s="51"/>
      <c r="H30" s="51"/>
      <c r="I30" s="51"/>
      <c r="J30" s="51"/>
      <c r="K30" s="74">
        <f>1.4%*(K25+K26)</f>
        <v>20828.249354517691</v>
      </c>
      <c r="AH30" s="63" t="s">
        <v>67</v>
      </c>
    </row>
    <row r="31" spans="1:34" s="63" customFormat="1" x14ac:dyDescent="0.25">
      <c r="A31" s="51"/>
      <c r="B31" s="51"/>
      <c r="C31" s="75" t="s">
        <v>68</v>
      </c>
      <c r="D31" s="75"/>
      <c r="E31" s="75"/>
      <c r="F31" s="75"/>
      <c r="G31" s="75"/>
      <c r="H31" s="75"/>
      <c r="I31" s="75"/>
      <c r="J31" s="75"/>
      <c r="K31" s="76">
        <f>J22+K30</f>
        <v>2251755.4140287256</v>
      </c>
      <c r="AH31" s="63" t="s">
        <v>68</v>
      </c>
    </row>
    <row r="32" spans="1:34" s="63" customFormat="1" ht="14.25" x14ac:dyDescent="0.2">
      <c r="A32" s="51"/>
      <c r="B32" s="51"/>
      <c r="C32" s="51" t="s">
        <v>69</v>
      </c>
      <c r="D32" s="51"/>
      <c r="E32" s="51"/>
      <c r="F32" s="51"/>
      <c r="G32" s="51"/>
      <c r="H32" s="51"/>
      <c r="I32" s="51"/>
      <c r="J32" s="51"/>
      <c r="K32" s="74">
        <f>3%*K31</f>
        <v>67552.662420861772</v>
      </c>
      <c r="AH32" s="63" t="s">
        <v>69</v>
      </c>
    </row>
    <row r="33" spans="1:34" s="63" customFormat="1" x14ac:dyDescent="0.25">
      <c r="A33" s="51"/>
      <c r="B33" s="51"/>
      <c r="C33" s="75" t="s">
        <v>73</v>
      </c>
      <c r="D33" s="75"/>
      <c r="E33" s="75"/>
      <c r="F33" s="75"/>
      <c r="G33" s="75"/>
      <c r="H33" s="75"/>
      <c r="I33" s="75"/>
      <c r="J33" s="75"/>
      <c r="K33" s="76">
        <f>K31+K32</f>
        <v>2319308.0764495875</v>
      </c>
      <c r="AH33" s="63" t="s">
        <v>70</v>
      </c>
    </row>
    <row r="34" spans="1:34" s="63" customFormat="1" ht="14.25" x14ac:dyDescent="0.2">
      <c r="A34" s="77"/>
      <c r="B34" s="77"/>
      <c r="C34" s="77"/>
      <c r="D34" s="77"/>
      <c r="E34" s="77"/>
      <c r="F34" s="77"/>
      <c r="G34" s="77"/>
      <c r="J34" s="72"/>
      <c r="K34" s="72"/>
      <c r="L34" s="58"/>
      <c r="M34" s="58"/>
    </row>
    <row r="35" spans="1:34" s="63" customFormat="1" ht="42.75" customHeight="1" x14ac:dyDescent="0.25">
      <c r="C35" s="90" t="s">
        <v>89</v>
      </c>
      <c r="D35" s="90"/>
      <c r="E35" s="90"/>
      <c r="F35" s="90"/>
      <c r="G35" s="91">
        <v>1.034</v>
      </c>
      <c r="H35" s="90"/>
      <c r="I35" s="90"/>
      <c r="J35" s="90"/>
      <c r="K35" s="92">
        <f>K33*G35</f>
        <v>2398164.5510488735</v>
      </c>
    </row>
    <row r="36" spans="1:34" s="63" customFormat="1" ht="14.25" x14ac:dyDescent="0.2">
      <c r="C36" s="89" t="s">
        <v>90</v>
      </c>
      <c r="D36" s="88"/>
      <c r="E36" s="88"/>
      <c r="F36" s="88"/>
      <c r="G36" s="88"/>
      <c r="H36" s="88"/>
      <c r="I36" s="88"/>
      <c r="J36" s="69"/>
      <c r="K36" s="69"/>
    </row>
    <row r="37" spans="1:34" s="63" customFormat="1" ht="14.25" x14ac:dyDescent="0.2">
      <c r="A37" s="77"/>
      <c r="B37" s="77"/>
      <c r="C37" s="77"/>
      <c r="D37" s="77"/>
      <c r="E37" s="77"/>
      <c r="F37" s="77"/>
      <c r="G37" s="77"/>
      <c r="J37" s="72"/>
      <c r="K37" s="72"/>
      <c r="L37" s="58"/>
      <c r="M37" s="58"/>
    </row>
    <row r="38" spans="1:34" s="63" customFormat="1" ht="12.75" customHeight="1" x14ac:dyDescent="0.2">
      <c r="A38" s="77"/>
      <c r="B38" s="77"/>
      <c r="C38" s="77"/>
      <c r="D38" s="77"/>
      <c r="E38" s="77"/>
      <c r="F38" s="77"/>
      <c r="G38" s="77"/>
      <c r="J38" s="72"/>
      <c r="K38" s="72"/>
      <c r="L38" s="58"/>
      <c r="M38" s="58"/>
    </row>
    <row r="39" spans="1:34" ht="21.75" customHeight="1" x14ac:dyDescent="0.25">
      <c r="A39" s="93"/>
      <c r="B39" s="93"/>
      <c r="C39" s="78"/>
      <c r="D39" s="78"/>
      <c r="E39" s="78"/>
      <c r="F39" s="78"/>
      <c r="G39" s="102"/>
      <c r="H39" s="102"/>
      <c r="I39" s="51"/>
      <c r="J39" s="51"/>
      <c r="K39" s="51"/>
    </row>
    <row r="40" spans="1:34" ht="12.75" customHeight="1" x14ac:dyDescent="0.25">
      <c r="A40" s="51"/>
      <c r="B40" s="51"/>
      <c r="C40" s="94"/>
      <c r="D40" s="94"/>
      <c r="E40" s="94"/>
      <c r="F40" s="94"/>
      <c r="G40" s="95"/>
      <c r="H40" s="51"/>
      <c r="I40" s="51"/>
      <c r="J40" s="51"/>
      <c r="K40" s="51"/>
    </row>
    <row r="41" spans="1:34" ht="12.75" customHeight="1" x14ac:dyDescent="0.25">
      <c r="A41" s="51"/>
      <c r="B41" s="51"/>
      <c r="C41" s="79"/>
      <c r="D41" s="79"/>
      <c r="E41" s="79"/>
      <c r="F41" s="79"/>
      <c r="G41" s="79"/>
      <c r="H41" s="51"/>
      <c r="I41" s="51"/>
      <c r="J41" s="51"/>
      <c r="K41" s="51"/>
    </row>
    <row r="42" spans="1:34" ht="18" customHeight="1" x14ac:dyDescent="0.25">
      <c r="A42" s="93"/>
      <c r="B42" s="93"/>
      <c r="C42" s="78"/>
      <c r="D42" s="78"/>
      <c r="E42" s="78"/>
      <c r="F42" s="78"/>
      <c r="G42" s="102"/>
      <c r="H42" s="102"/>
      <c r="I42" s="51"/>
      <c r="J42" s="51"/>
      <c r="K42" s="51"/>
    </row>
    <row r="43" spans="1:34" ht="12.75" customHeight="1" x14ac:dyDescent="0.25">
      <c r="A43" s="51"/>
      <c r="B43" s="51"/>
      <c r="C43" s="94"/>
      <c r="D43" s="94"/>
      <c r="E43" s="94"/>
      <c r="F43" s="94"/>
      <c r="G43" s="95"/>
      <c r="H43" s="51"/>
      <c r="I43" s="51"/>
      <c r="J43" s="51"/>
      <c r="K43" s="51"/>
    </row>
    <row r="44" spans="1:34" ht="12.75" customHeight="1" x14ac:dyDescent="0.25"/>
  </sheetData>
  <mergeCells count="17">
    <mergeCell ref="A3:K3"/>
    <mergeCell ref="A4:K4"/>
    <mergeCell ref="A6:K6"/>
    <mergeCell ref="A8:K8"/>
    <mergeCell ref="F10:H10"/>
    <mergeCell ref="A39:B39"/>
    <mergeCell ref="C40:G40"/>
    <mergeCell ref="A42:B42"/>
    <mergeCell ref="C43:G43"/>
    <mergeCell ref="A16:K16"/>
    <mergeCell ref="H18:I18"/>
    <mergeCell ref="J18:K18"/>
    <mergeCell ref="A22:G22"/>
    <mergeCell ref="H22:I22"/>
    <mergeCell ref="J22:K22"/>
    <mergeCell ref="G39:H39"/>
    <mergeCell ref="G42:H42"/>
  </mergeCells>
  <pageMargins left="0.7" right="0.7" top="0.75" bottom="0.75" header="0.3" footer="0.3"/>
  <pageSetup paperSize="9" scale="53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8"/>
  <sheetViews>
    <sheetView view="pageBreakPreview" topLeftCell="A47" zoomScale="124" zoomScaleNormal="100" zoomScaleSheetLayoutView="124" workbookViewId="0">
      <selection activeCell="A6" sqref="A6:C6"/>
    </sheetView>
  </sheetViews>
  <sheetFormatPr defaultRowHeight="12.75" x14ac:dyDescent="0.2"/>
  <cols>
    <col min="1" max="1" width="9.140625" style="1"/>
    <col min="2" max="2" width="58.42578125" style="1" customWidth="1"/>
    <col min="3" max="3" width="30.5703125" style="1" customWidth="1"/>
    <col min="4" max="4" width="25" style="86" customWidth="1"/>
    <col min="5" max="5" width="40.85546875" style="1" customWidth="1"/>
    <col min="6" max="6" width="23.5703125" style="1" customWidth="1"/>
    <col min="7" max="7" width="36.42578125" style="1" customWidth="1"/>
    <col min="8" max="257" width="9.140625" style="1"/>
    <col min="258" max="258" width="58.42578125" style="1" customWidth="1"/>
    <col min="259" max="259" width="30.5703125" style="1" customWidth="1"/>
    <col min="260" max="260" width="25" style="1" customWidth="1"/>
    <col min="261" max="261" width="40.85546875" style="1" customWidth="1"/>
    <col min="262" max="262" width="23.5703125" style="1" customWidth="1"/>
    <col min="263" max="263" width="36.42578125" style="1" customWidth="1"/>
    <col min="264" max="513" width="9.140625" style="1"/>
    <col min="514" max="514" width="58.42578125" style="1" customWidth="1"/>
    <col min="515" max="515" width="30.5703125" style="1" customWidth="1"/>
    <col min="516" max="516" width="25" style="1" customWidth="1"/>
    <col min="517" max="517" width="40.85546875" style="1" customWidth="1"/>
    <col min="518" max="518" width="23.5703125" style="1" customWidth="1"/>
    <col min="519" max="519" width="36.42578125" style="1" customWidth="1"/>
    <col min="520" max="769" width="9.140625" style="1"/>
    <col min="770" max="770" width="58.42578125" style="1" customWidth="1"/>
    <col min="771" max="771" width="30.5703125" style="1" customWidth="1"/>
    <col min="772" max="772" width="25" style="1" customWidth="1"/>
    <col min="773" max="773" width="40.85546875" style="1" customWidth="1"/>
    <col min="774" max="774" width="23.5703125" style="1" customWidth="1"/>
    <col min="775" max="775" width="36.42578125" style="1" customWidth="1"/>
    <col min="776" max="1025" width="9.140625" style="1"/>
    <col min="1026" max="1026" width="58.42578125" style="1" customWidth="1"/>
    <col min="1027" max="1027" width="30.5703125" style="1" customWidth="1"/>
    <col min="1028" max="1028" width="25" style="1" customWidth="1"/>
    <col min="1029" max="1029" width="40.85546875" style="1" customWidth="1"/>
    <col min="1030" max="1030" width="23.5703125" style="1" customWidth="1"/>
    <col min="1031" max="1031" width="36.42578125" style="1" customWidth="1"/>
    <col min="1032" max="1281" width="9.140625" style="1"/>
    <col min="1282" max="1282" width="58.42578125" style="1" customWidth="1"/>
    <col min="1283" max="1283" width="30.5703125" style="1" customWidth="1"/>
    <col min="1284" max="1284" width="25" style="1" customWidth="1"/>
    <col min="1285" max="1285" width="40.85546875" style="1" customWidth="1"/>
    <col min="1286" max="1286" width="23.5703125" style="1" customWidth="1"/>
    <col min="1287" max="1287" width="36.42578125" style="1" customWidth="1"/>
    <col min="1288" max="1537" width="9.140625" style="1"/>
    <col min="1538" max="1538" width="58.42578125" style="1" customWidth="1"/>
    <col min="1539" max="1539" width="30.5703125" style="1" customWidth="1"/>
    <col min="1540" max="1540" width="25" style="1" customWidth="1"/>
    <col min="1541" max="1541" width="40.85546875" style="1" customWidth="1"/>
    <col min="1542" max="1542" width="23.5703125" style="1" customWidth="1"/>
    <col min="1543" max="1543" width="36.42578125" style="1" customWidth="1"/>
    <col min="1544" max="1793" width="9.140625" style="1"/>
    <col min="1794" max="1794" width="58.42578125" style="1" customWidth="1"/>
    <col min="1795" max="1795" width="30.5703125" style="1" customWidth="1"/>
    <col min="1796" max="1796" width="25" style="1" customWidth="1"/>
    <col min="1797" max="1797" width="40.85546875" style="1" customWidth="1"/>
    <col min="1798" max="1798" width="23.5703125" style="1" customWidth="1"/>
    <col min="1799" max="1799" width="36.42578125" style="1" customWidth="1"/>
    <col min="1800" max="2049" width="9.140625" style="1"/>
    <col min="2050" max="2050" width="58.42578125" style="1" customWidth="1"/>
    <col min="2051" max="2051" width="30.5703125" style="1" customWidth="1"/>
    <col min="2052" max="2052" width="25" style="1" customWidth="1"/>
    <col min="2053" max="2053" width="40.85546875" style="1" customWidth="1"/>
    <col min="2054" max="2054" width="23.5703125" style="1" customWidth="1"/>
    <col min="2055" max="2055" width="36.42578125" style="1" customWidth="1"/>
    <col min="2056" max="2305" width="9.140625" style="1"/>
    <col min="2306" max="2306" width="58.42578125" style="1" customWidth="1"/>
    <col min="2307" max="2307" width="30.5703125" style="1" customWidth="1"/>
    <col min="2308" max="2308" width="25" style="1" customWidth="1"/>
    <col min="2309" max="2309" width="40.85546875" style="1" customWidth="1"/>
    <col min="2310" max="2310" width="23.5703125" style="1" customWidth="1"/>
    <col min="2311" max="2311" width="36.42578125" style="1" customWidth="1"/>
    <col min="2312" max="2561" width="9.140625" style="1"/>
    <col min="2562" max="2562" width="58.42578125" style="1" customWidth="1"/>
    <col min="2563" max="2563" width="30.5703125" style="1" customWidth="1"/>
    <col min="2564" max="2564" width="25" style="1" customWidth="1"/>
    <col min="2565" max="2565" width="40.85546875" style="1" customWidth="1"/>
    <col min="2566" max="2566" width="23.5703125" style="1" customWidth="1"/>
    <col min="2567" max="2567" width="36.42578125" style="1" customWidth="1"/>
    <col min="2568" max="2817" width="9.140625" style="1"/>
    <col min="2818" max="2818" width="58.42578125" style="1" customWidth="1"/>
    <col min="2819" max="2819" width="30.5703125" style="1" customWidth="1"/>
    <col min="2820" max="2820" width="25" style="1" customWidth="1"/>
    <col min="2821" max="2821" width="40.85546875" style="1" customWidth="1"/>
    <col min="2822" max="2822" width="23.5703125" style="1" customWidth="1"/>
    <col min="2823" max="2823" width="36.42578125" style="1" customWidth="1"/>
    <col min="2824" max="3073" width="9.140625" style="1"/>
    <col min="3074" max="3074" width="58.42578125" style="1" customWidth="1"/>
    <col min="3075" max="3075" width="30.5703125" style="1" customWidth="1"/>
    <col min="3076" max="3076" width="25" style="1" customWidth="1"/>
    <col min="3077" max="3077" width="40.85546875" style="1" customWidth="1"/>
    <col min="3078" max="3078" width="23.5703125" style="1" customWidth="1"/>
    <col min="3079" max="3079" width="36.42578125" style="1" customWidth="1"/>
    <col min="3080" max="3329" width="9.140625" style="1"/>
    <col min="3330" max="3330" width="58.42578125" style="1" customWidth="1"/>
    <col min="3331" max="3331" width="30.5703125" style="1" customWidth="1"/>
    <col min="3332" max="3332" width="25" style="1" customWidth="1"/>
    <col min="3333" max="3333" width="40.85546875" style="1" customWidth="1"/>
    <col min="3334" max="3334" width="23.5703125" style="1" customWidth="1"/>
    <col min="3335" max="3335" width="36.42578125" style="1" customWidth="1"/>
    <col min="3336" max="3585" width="9.140625" style="1"/>
    <col min="3586" max="3586" width="58.42578125" style="1" customWidth="1"/>
    <col min="3587" max="3587" width="30.5703125" style="1" customWidth="1"/>
    <col min="3588" max="3588" width="25" style="1" customWidth="1"/>
    <col min="3589" max="3589" width="40.85546875" style="1" customWidth="1"/>
    <col min="3590" max="3590" width="23.5703125" style="1" customWidth="1"/>
    <col min="3591" max="3591" width="36.42578125" style="1" customWidth="1"/>
    <col min="3592" max="3841" width="9.140625" style="1"/>
    <col min="3842" max="3842" width="58.42578125" style="1" customWidth="1"/>
    <col min="3843" max="3843" width="30.5703125" style="1" customWidth="1"/>
    <col min="3844" max="3844" width="25" style="1" customWidth="1"/>
    <col min="3845" max="3845" width="40.85546875" style="1" customWidth="1"/>
    <col min="3846" max="3846" width="23.5703125" style="1" customWidth="1"/>
    <col min="3847" max="3847" width="36.42578125" style="1" customWidth="1"/>
    <col min="3848" max="4097" width="9.140625" style="1"/>
    <col min="4098" max="4098" width="58.42578125" style="1" customWidth="1"/>
    <col min="4099" max="4099" width="30.5703125" style="1" customWidth="1"/>
    <col min="4100" max="4100" width="25" style="1" customWidth="1"/>
    <col min="4101" max="4101" width="40.85546875" style="1" customWidth="1"/>
    <col min="4102" max="4102" width="23.5703125" style="1" customWidth="1"/>
    <col min="4103" max="4103" width="36.42578125" style="1" customWidth="1"/>
    <col min="4104" max="4353" width="9.140625" style="1"/>
    <col min="4354" max="4354" width="58.42578125" style="1" customWidth="1"/>
    <col min="4355" max="4355" width="30.5703125" style="1" customWidth="1"/>
    <col min="4356" max="4356" width="25" style="1" customWidth="1"/>
    <col min="4357" max="4357" width="40.85546875" style="1" customWidth="1"/>
    <col min="4358" max="4358" width="23.5703125" style="1" customWidth="1"/>
    <col min="4359" max="4359" width="36.42578125" style="1" customWidth="1"/>
    <col min="4360" max="4609" width="9.140625" style="1"/>
    <col min="4610" max="4610" width="58.42578125" style="1" customWidth="1"/>
    <col min="4611" max="4611" width="30.5703125" style="1" customWidth="1"/>
    <col min="4612" max="4612" width="25" style="1" customWidth="1"/>
    <col min="4613" max="4613" width="40.85546875" style="1" customWidth="1"/>
    <col min="4614" max="4614" width="23.5703125" style="1" customWidth="1"/>
    <col min="4615" max="4615" width="36.42578125" style="1" customWidth="1"/>
    <col min="4616" max="4865" width="9.140625" style="1"/>
    <col min="4866" max="4866" width="58.42578125" style="1" customWidth="1"/>
    <col min="4867" max="4867" width="30.5703125" style="1" customWidth="1"/>
    <col min="4868" max="4868" width="25" style="1" customWidth="1"/>
    <col min="4869" max="4869" width="40.85546875" style="1" customWidth="1"/>
    <col min="4870" max="4870" width="23.5703125" style="1" customWidth="1"/>
    <col min="4871" max="4871" width="36.42578125" style="1" customWidth="1"/>
    <col min="4872" max="5121" width="9.140625" style="1"/>
    <col min="5122" max="5122" width="58.42578125" style="1" customWidth="1"/>
    <col min="5123" max="5123" width="30.5703125" style="1" customWidth="1"/>
    <col min="5124" max="5124" width="25" style="1" customWidth="1"/>
    <col min="5125" max="5125" width="40.85546875" style="1" customWidth="1"/>
    <col min="5126" max="5126" width="23.5703125" style="1" customWidth="1"/>
    <col min="5127" max="5127" width="36.42578125" style="1" customWidth="1"/>
    <col min="5128" max="5377" width="9.140625" style="1"/>
    <col min="5378" max="5378" width="58.42578125" style="1" customWidth="1"/>
    <col min="5379" max="5379" width="30.5703125" style="1" customWidth="1"/>
    <col min="5380" max="5380" width="25" style="1" customWidth="1"/>
    <col min="5381" max="5381" width="40.85546875" style="1" customWidth="1"/>
    <col min="5382" max="5382" width="23.5703125" style="1" customWidth="1"/>
    <col min="5383" max="5383" width="36.42578125" style="1" customWidth="1"/>
    <col min="5384" max="5633" width="9.140625" style="1"/>
    <col min="5634" max="5634" width="58.42578125" style="1" customWidth="1"/>
    <col min="5635" max="5635" width="30.5703125" style="1" customWidth="1"/>
    <col min="5636" max="5636" width="25" style="1" customWidth="1"/>
    <col min="5637" max="5637" width="40.85546875" style="1" customWidth="1"/>
    <col min="5638" max="5638" width="23.5703125" style="1" customWidth="1"/>
    <col min="5639" max="5639" width="36.42578125" style="1" customWidth="1"/>
    <col min="5640" max="5889" width="9.140625" style="1"/>
    <col min="5890" max="5890" width="58.42578125" style="1" customWidth="1"/>
    <col min="5891" max="5891" width="30.5703125" style="1" customWidth="1"/>
    <col min="5892" max="5892" width="25" style="1" customWidth="1"/>
    <col min="5893" max="5893" width="40.85546875" style="1" customWidth="1"/>
    <col min="5894" max="5894" width="23.5703125" style="1" customWidth="1"/>
    <col min="5895" max="5895" width="36.42578125" style="1" customWidth="1"/>
    <col min="5896" max="6145" width="9.140625" style="1"/>
    <col min="6146" max="6146" width="58.42578125" style="1" customWidth="1"/>
    <col min="6147" max="6147" width="30.5703125" style="1" customWidth="1"/>
    <col min="6148" max="6148" width="25" style="1" customWidth="1"/>
    <col min="6149" max="6149" width="40.85546875" style="1" customWidth="1"/>
    <col min="6150" max="6150" width="23.5703125" style="1" customWidth="1"/>
    <col min="6151" max="6151" width="36.42578125" style="1" customWidth="1"/>
    <col min="6152" max="6401" width="9.140625" style="1"/>
    <col min="6402" max="6402" width="58.42578125" style="1" customWidth="1"/>
    <col min="6403" max="6403" width="30.5703125" style="1" customWidth="1"/>
    <col min="6404" max="6404" width="25" style="1" customWidth="1"/>
    <col min="6405" max="6405" width="40.85546875" style="1" customWidth="1"/>
    <col min="6406" max="6406" width="23.5703125" style="1" customWidth="1"/>
    <col min="6407" max="6407" width="36.42578125" style="1" customWidth="1"/>
    <col min="6408" max="6657" width="9.140625" style="1"/>
    <col min="6658" max="6658" width="58.42578125" style="1" customWidth="1"/>
    <col min="6659" max="6659" width="30.5703125" style="1" customWidth="1"/>
    <col min="6660" max="6660" width="25" style="1" customWidth="1"/>
    <col min="6661" max="6661" width="40.85546875" style="1" customWidth="1"/>
    <col min="6662" max="6662" width="23.5703125" style="1" customWidth="1"/>
    <col min="6663" max="6663" width="36.42578125" style="1" customWidth="1"/>
    <col min="6664" max="6913" width="9.140625" style="1"/>
    <col min="6914" max="6914" width="58.42578125" style="1" customWidth="1"/>
    <col min="6915" max="6915" width="30.5703125" style="1" customWidth="1"/>
    <col min="6916" max="6916" width="25" style="1" customWidth="1"/>
    <col min="6917" max="6917" width="40.85546875" style="1" customWidth="1"/>
    <col min="6918" max="6918" width="23.5703125" style="1" customWidth="1"/>
    <col min="6919" max="6919" width="36.42578125" style="1" customWidth="1"/>
    <col min="6920" max="7169" width="9.140625" style="1"/>
    <col min="7170" max="7170" width="58.42578125" style="1" customWidth="1"/>
    <col min="7171" max="7171" width="30.5703125" style="1" customWidth="1"/>
    <col min="7172" max="7172" width="25" style="1" customWidth="1"/>
    <col min="7173" max="7173" width="40.85546875" style="1" customWidth="1"/>
    <col min="7174" max="7174" width="23.5703125" style="1" customWidth="1"/>
    <col min="7175" max="7175" width="36.42578125" style="1" customWidth="1"/>
    <col min="7176" max="7425" width="9.140625" style="1"/>
    <col min="7426" max="7426" width="58.42578125" style="1" customWidth="1"/>
    <col min="7427" max="7427" width="30.5703125" style="1" customWidth="1"/>
    <col min="7428" max="7428" width="25" style="1" customWidth="1"/>
    <col min="7429" max="7429" width="40.85546875" style="1" customWidth="1"/>
    <col min="7430" max="7430" width="23.5703125" style="1" customWidth="1"/>
    <col min="7431" max="7431" width="36.42578125" style="1" customWidth="1"/>
    <col min="7432" max="7681" width="9.140625" style="1"/>
    <col min="7682" max="7682" width="58.42578125" style="1" customWidth="1"/>
    <col min="7683" max="7683" width="30.5703125" style="1" customWidth="1"/>
    <col min="7684" max="7684" width="25" style="1" customWidth="1"/>
    <col min="7685" max="7685" width="40.85546875" style="1" customWidth="1"/>
    <col min="7686" max="7686" width="23.5703125" style="1" customWidth="1"/>
    <col min="7687" max="7687" width="36.42578125" style="1" customWidth="1"/>
    <col min="7688" max="7937" width="9.140625" style="1"/>
    <col min="7938" max="7938" width="58.42578125" style="1" customWidth="1"/>
    <col min="7939" max="7939" width="30.5703125" style="1" customWidth="1"/>
    <col min="7940" max="7940" width="25" style="1" customWidth="1"/>
    <col min="7941" max="7941" width="40.85546875" style="1" customWidth="1"/>
    <col min="7942" max="7942" width="23.5703125" style="1" customWidth="1"/>
    <col min="7943" max="7943" width="36.42578125" style="1" customWidth="1"/>
    <col min="7944" max="8193" width="9.140625" style="1"/>
    <col min="8194" max="8194" width="58.42578125" style="1" customWidth="1"/>
    <col min="8195" max="8195" width="30.5703125" style="1" customWidth="1"/>
    <col min="8196" max="8196" width="25" style="1" customWidth="1"/>
    <col min="8197" max="8197" width="40.85546875" style="1" customWidth="1"/>
    <col min="8198" max="8198" width="23.5703125" style="1" customWidth="1"/>
    <col min="8199" max="8199" width="36.42578125" style="1" customWidth="1"/>
    <col min="8200" max="8449" width="9.140625" style="1"/>
    <col min="8450" max="8450" width="58.42578125" style="1" customWidth="1"/>
    <col min="8451" max="8451" width="30.5703125" style="1" customWidth="1"/>
    <col min="8452" max="8452" width="25" style="1" customWidth="1"/>
    <col min="8453" max="8453" width="40.85546875" style="1" customWidth="1"/>
    <col min="8454" max="8454" width="23.5703125" style="1" customWidth="1"/>
    <col min="8455" max="8455" width="36.42578125" style="1" customWidth="1"/>
    <col min="8456" max="8705" width="9.140625" style="1"/>
    <col min="8706" max="8706" width="58.42578125" style="1" customWidth="1"/>
    <col min="8707" max="8707" width="30.5703125" style="1" customWidth="1"/>
    <col min="8708" max="8708" width="25" style="1" customWidth="1"/>
    <col min="8709" max="8709" width="40.85546875" style="1" customWidth="1"/>
    <col min="8710" max="8710" width="23.5703125" style="1" customWidth="1"/>
    <col min="8711" max="8711" width="36.42578125" style="1" customWidth="1"/>
    <col min="8712" max="8961" width="9.140625" style="1"/>
    <col min="8962" max="8962" width="58.42578125" style="1" customWidth="1"/>
    <col min="8963" max="8963" width="30.5703125" style="1" customWidth="1"/>
    <col min="8964" max="8964" width="25" style="1" customWidth="1"/>
    <col min="8965" max="8965" width="40.85546875" style="1" customWidth="1"/>
    <col min="8966" max="8966" width="23.5703125" style="1" customWidth="1"/>
    <col min="8967" max="8967" width="36.42578125" style="1" customWidth="1"/>
    <col min="8968" max="9217" width="9.140625" style="1"/>
    <col min="9218" max="9218" width="58.42578125" style="1" customWidth="1"/>
    <col min="9219" max="9219" width="30.5703125" style="1" customWidth="1"/>
    <col min="9220" max="9220" width="25" style="1" customWidth="1"/>
    <col min="9221" max="9221" width="40.85546875" style="1" customWidth="1"/>
    <col min="9222" max="9222" width="23.5703125" style="1" customWidth="1"/>
    <col min="9223" max="9223" width="36.42578125" style="1" customWidth="1"/>
    <col min="9224" max="9473" width="9.140625" style="1"/>
    <col min="9474" max="9474" width="58.42578125" style="1" customWidth="1"/>
    <col min="9475" max="9475" width="30.5703125" style="1" customWidth="1"/>
    <col min="9476" max="9476" width="25" style="1" customWidth="1"/>
    <col min="9477" max="9477" width="40.85546875" style="1" customWidth="1"/>
    <col min="9478" max="9478" width="23.5703125" style="1" customWidth="1"/>
    <col min="9479" max="9479" width="36.42578125" style="1" customWidth="1"/>
    <col min="9480" max="9729" width="9.140625" style="1"/>
    <col min="9730" max="9730" width="58.42578125" style="1" customWidth="1"/>
    <col min="9731" max="9731" width="30.5703125" style="1" customWidth="1"/>
    <col min="9732" max="9732" width="25" style="1" customWidth="1"/>
    <col min="9733" max="9733" width="40.85546875" style="1" customWidth="1"/>
    <col min="9734" max="9734" width="23.5703125" style="1" customWidth="1"/>
    <col min="9735" max="9735" width="36.42578125" style="1" customWidth="1"/>
    <col min="9736" max="9985" width="9.140625" style="1"/>
    <col min="9986" max="9986" width="58.42578125" style="1" customWidth="1"/>
    <col min="9987" max="9987" width="30.5703125" style="1" customWidth="1"/>
    <col min="9988" max="9988" width="25" style="1" customWidth="1"/>
    <col min="9989" max="9989" width="40.85546875" style="1" customWidth="1"/>
    <col min="9990" max="9990" width="23.5703125" style="1" customWidth="1"/>
    <col min="9991" max="9991" width="36.42578125" style="1" customWidth="1"/>
    <col min="9992" max="10241" width="9.140625" style="1"/>
    <col min="10242" max="10242" width="58.42578125" style="1" customWidth="1"/>
    <col min="10243" max="10243" width="30.5703125" style="1" customWidth="1"/>
    <col min="10244" max="10244" width="25" style="1" customWidth="1"/>
    <col min="10245" max="10245" width="40.85546875" style="1" customWidth="1"/>
    <col min="10246" max="10246" width="23.5703125" style="1" customWidth="1"/>
    <col min="10247" max="10247" width="36.42578125" style="1" customWidth="1"/>
    <col min="10248" max="10497" width="9.140625" style="1"/>
    <col min="10498" max="10498" width="58.42578125" style="1" customWidth="1"/>
    <col min="10499" max="10499" width="30.5703125" style="1" customWidth="1"/>
    <col min="10500" max="10500" width="25" style="1" customWidth="1"/>
    <col min="10501" max="10501" width="40.85546875" style="1" customWidth="1"/>
    <col min="10502" max="10502" width="23.5703125" style="1" customWidth="1"/>
    <col min="10503" max="10503" width="36.42578125" style="1" customWidth="1"/>
    <col min="10504" max="10753" width="9.140625" style="1"/>
    <col min="10754" max="10754" width="58.42578125" style="1" customWidth="1"/>
    <col min="10755" max="10755" width="30.5703125" style="1" customWidth="1"/>
    <col min="10756" max="10756" width="25" style="1" customWidth="1"/>
    <col min="10757" max="10757" width="40.85546875" style="1" customWidth="1"/>
    <col min="10758" max="10758" width="23.5703125" style="1" customWidth="1"/>
    <col min="10759" max="10759" width="36.42578125" style="1" customWidth="1"/>
    <col min="10760" max="11009" width="9.140625" style="1"/>
    <col min="11010" max="11010" width="58.42578125" style="1" customWidth="1"/>
    <col min="11011" max="11011" width="30.5703125" style="1" customWidth="1"/>
    <col min="11012" max="11012" width="25" style="1" customWidth="1"/>
    <col min="11013" max="11013" width="40.85546875" style="1" customWidth="1"/>
    <col min="11014" max="11014" width="23.5703125" style="1" customWidth="1"/>
    <col min="11015" max="11015" width="36.42578125" style="1" customWidth="1"/>
    <col min="11016" max="11265" width="9.140625" style="1"/>
    <col min="11266" max="11266" width="58.42578125" style="1" customWidth="1"/>
    <col min="11267" max="11267" width="30.5703125" style="1" customWidth="1"/>
    <col min="11268" max="11268" width="25" style="1" customWidth="1"/>
    <col min="11269" max="11269" width="40.85546875" style="1" customWidth="1"/>
    <col min="11270" max="11270" width="23.5703125" style="1" customWidth="1"/>
    <col min="11271" max="11271" width="36.42578125" style="1" customWidth="1"/>
    <col min="11272" max="11521" width="9.140625" style="1"/>
    <col min="11522" max="11522" width="58.42578125" style="1" customWidth="1"/>
    <col min="11523" max="11523" width="30.5703125" style="1" customWidth="1"/>
    <col min="11524" max="11524" width="25" style="1" customWidth="1"/>
    <col min="11525" max="11525" width="40.85546875" style="1" customWidth="1"/>
    <col min="11526" max="11526" width="23.5703125" style="1" customWidth="1"/>
    <col min="11527" max="11527" width="36.42578125" style="1" customWidth="1"/>
    <col min="11528" max="11777" width="9.140625" style="1"/>
    <col min="11778" max="11778" width="58.42578125" style="1" customWidth="1"/>
    <col min="11779" max="11779" width="30.5703125" style="1" customWidth="1"/>
    <col min="11780" max="11780" width="25" style="1" customWidth="1"/>
    <col min="11781" max="11781" width="40.85546875" style="1" customWidth="1"/>
    <col min="11782" max="11782" width="23.5703125" style="1" customWidth="1"/>
    <col min="11783" max="11783" width="36.42578125" style="1" customWidth="1"/>
    <col min="11784" max="12033" width="9.140625" style="1"/>
    <col min="12034" max="12034" width="58.42578125" style="1" customWidth="1"/>
    <col min="12035" max="12035" width="30.5703125" style="1" customWidth="1"/>
    <col min="12036" max="12036" width="25" style="1" customWidth="1"/>
    <col min="12037" max="12037" width="40.85546875" style="1" customWidth="1"/>
    <col min="12038" max="12038" width="23.5703125" style="1" customWidth="1"/>
    <col min="12039" max="12039" width="36.42578125" style="1" customWidth="1"/>
    <col min="12040" max="12289" width="9.140625" style="1"/>
    <col min="12290" max="12290" width="58.42578125" style="1" customWidth="1"/>
    <col min="12291" max="12291" width="30.5703125" style="1" customWidth="1"/>
    <col min="12292" max="12292" width="25" style="1" customWidth="1"/>
    <col min="12293" max="12293" width="40.85546875" style="1" customWidth="1"/>
    <col min="12294" max="12294" width="23.5703125" style="1" customWidth="1"/>
    <col min="12295" max="12295" width="36.42578125" style="1" customWidth="1"/>
    <col min="12296" max="12545" width="9.140625" style="1"/>
    <col min="12546" max="12546" width="58.42578125" style="1" customWidth="1"/>
    <col min="12547" max="12547" width="30.5703125" style="1" customWidth="1"/>
    <col min="12548" max="12548" width="25" style="1" customWidth="1"/>
    <col min="12549" max="12549" width="40.85546875" style="1" customWidth="1"/>
    <col min="12550" max="12550" width="23.5703125" style="1" customWidth="1"/>
    <col min="12551" max="12551" width="36.42578125" style="1" customWidth="1"/>
    <col min="12552" max="12801" width="9.140625" style="1"/>
    <col min="12802" max="12802" width="58.42578125" style="1" customWidth="1"/>
    <col min="12803" max="12803" width="30.5703125" style="1" customWidth="1"/>
    <col min="12804" max="12804" width="25" style="1" customWidth="1"/>
    <col min="12805" max="12805" width="40.85546875" style="1" customWidth="1"/>
    <col min="12806" max="12806" width="23.5703125" style="1" customWidth="1"/>
    <col min="12807" max="12807" width="36.42578125" style="1" customWidth="1"/>
    <col min="12808" max="13057" width="9.140625" style="1"/>
    <col min="13058" max="13058" width="58.42578125" style="1" customWidth="1"/>
    <col min="13059" max="13059" width="30.5703125" style="1" customWidth="1"/>
    <col min="13060" max="13060" width="25" style="1" customWidth="1"/>
    <col min="13061" max="13061" width="40.85546875" style="1" customWidth="1"/>
    <col min="13062" max="13062" width="23.5703125" style="1" customWidth="1"/>
    <col min="13063" max="13063" width="36.42578125" style="1" customWidth="1"/>
    <col min="13064" max="13313" width="9.140625" style="1"/>
    <col min="13314" max="13314" width="58.42578125" style="1" customWidth="1"/>
    <col min="13315" max="13315" width="30.5703125" style="1" customWidth="1"/>
    <col min="13316" max="13316" width="25" style="1" customWidth="1"/>
    <col min="13317" max="13317" width="40.85546875" style="1" customWidth="1"/>
    <col min="13318" max="13318" width="23.5703125" style="1" customWidth="1"/>
    <col min="13319" max="13319" width="36.42578125" style="1" customWidth="1"/>
    <col min="13320" max="13569" width="9.140625" style="1"/>
    <col min="13570" max="13570" width="58.42578125" style="1" customWidth="1"/>
    <col min="13571" max="13571" width="30.5703125" style="1" customWidth="1"/>
    <col min="13572" max="13572" width="25" style="1" customWidth="1"/>
    <col min="13573" max="13573" width="40.85546875" style="1" customWidth="1"/>
    <col min="13574" max="13574" width="23.5703125" style="1" customWidth="1"/>
    <col min="13575" max="13575" width="36.42578125" style="1" customWidth="1"/>
    <col min="13576" max="13825" width="9.140625" style="1"/>
    <col min="13826" max="13826" width="58.42578125" style="1" customWidth="1"/>
    <col min="13827" max="13827" width="30.5703125" style="1" customWidth="1"/>
    <col min="13828" max="13828" width="25" style="1" customWidth="1"/>
    <col min="13829" max="13829" width="40.85546875" style="1" customWidth="1"/>
    <col min="13830" max="13830" width="23.5703125" style="1" customWidth="1"/>
    <col min="13831" max="13831" width="36.42578125" style="1" customWidth="1"/>
    <col min="13832" max="14081" width="9.140625" style="1"/>
    <col min="14082" max="14082" width="58.42578125" style="1" customWidth="1"/>
    <col min="14083" max="14083" width="30.5703125" style="1" customWidth="1"/>
    <col min="14084" max="14084" width="25" style="1" customWidth="1"/>
    <col min="14085" max="14085" width="40.85546875" style="1" customWidth="1"/>
    <col min="14086" max="14086" width="23.5703125" style="1" customWidth="1"/>
    <col min="14087" max="14087" width="36.42578125" style="1" customWidth="1"/>
    <col min="14088" max="14337" width="9.140625" style="1"/>
    <col min="14338" max="14338" width="58.42578125" style="1" customWidth="1"/>
    <col min="14339" max="14339" width="30.5703125" style="1" customWidth="1"/>
    <col min="14340" max="14340" width="25" style="1" customWidth="1"/>
    <col min="14341" max="14341" width="40.85546875" style="1" customWidth="1"/>
    <col min="14342" max="14342" width="23.5703125" style="1" customWidth="1"/>
    <col min="14343" max="14343" width="36.42578125" style="1" customWidth="1"/>
    <col min="14344" max="14593" width="9.140625" style="1"/>
    <col min="14594" max="14594" width="58.42578125" style="1" customWidth="1"/>
    <col min="14595" max="14595" width="30.5703125" style="1" customWidth="1"/>
    <col min="14596" max="14596" width="25" style="1" customWidth="1"/>
    <col min="14597" max="14597" width="40.85546875" style="1" customWidth="1"/>
    <col min="14598" max="14598" width="23.5703125" style="1" customWidth="1"/>
    <col min="14599" max="14599" width="36.42578125" style="1" customWidth="1"/>
    <col min="14600" max="14849" width="9.140625" style="1"/>
    <col min="14850" max="14850" width="58.42578125" style="1" customWidth="1"/>
    <col min="14851" max="14851" width="30.5703125" style="1" customWidth="1"/>
    <col min="14852" max="14852" width="25" style="1" customWidth="1"/>
    <col min="14853" max="14853" width="40.85546875" style="1" customWidth="1"/>
    <col min="14854" max="14854" width="23.5703125" style="1" customWidth="1"/>
    <col min="14855" max="14855" width="36.42578125" style="1" customWidth="1"/>
    <col min="14856" max="15105" width="9.140625" style="1"/>
    <col min="15106" max="15106" width="58.42578125" style="1" customWidth="1"/>
    <col min="15107" max="15107" width="30.5703125" style="1" customWidth="1"/>
    <col min="15108" max="15108" width="25" style="1" customWidth="1"/>
    <col min="15109" max="15109" width="40.85546875" style="1" customWidth="1"/>
    <col min="15110" max="15110" width="23.5703125" style="1" customWidth="1"/>
    <col min="15111" max="15111" width="36.42578125" style="1" customWidth="1"/>
    <col min="15112" max="15361" width="9.140625" style="1"/>
    <col min="15362" max="15362" width="58.42578125" style="1" customWidth="1"/>
    <col min="15363" max="15363" width="30.5703125" style="1" customWidth="1"/>
    <col min="15364" max="15364" width="25" style="1" customWidth="1"/>
    <col min="15365" max="15365" width="40.85546875" style="1" customWidth="1"/>
    <col min="15366" max="15366" width="23.5703125" style="1" customWidth="1"/>
    <col min="15367" max="15367" width="36.42578125" style="1" customWidth="1"/>
    <col min="15368" max="15617" width="9.140625" style="1"/>
    <col min="15618" max="15618" width="58.42578125" style="1" customWidth="1"/>
    <col min="15619" max="15619" width="30.5703125" style="1" customWidth="1"/>
    <col min="15620" max="15620" width="25" style="1" customWidth="1"/>
    <col min="15621" max="15621" width="40.85546875" style="1" customWidth="1"/>
    <col min="15622" max="15622" width="23.5703125" style="1" customWidth="1"/>
    <col min="15623" max="15623" width="36.42578125" style="1" customWidth="1"/>
    <col min="15624" max="15873" width="9.140625" style="1"/>
    <col min="15874" max="15874" width="58.42578125" style="1" customWidth="1"/>
    <col min="15875" max="15875" width="30.5703125" style="1" customWidth="1"/>
    <col min="15876" max="15876" width="25" style="1" customWidth="1"/>
    <col min="15877" max="15877" width="40.85546875" style="1" customWidth="1"/>
    <col min="15878" max="15878" width="23.5703125" style="1" customWidth="1"/>
    <col min="15879" max="15879" width="36.42578125" style="1" customWidth="1"/>
    <col min="15880" max="16129" width="9.140625" style="1"/>
    <col min="16130" max="16130" width="58.42578125" style="1" customWidth="1"/>
    <col min="16131" max="16131" width="30.5703125" style="1" customWidth="1"/>
    <col min="16132" max="16132" width="25" style="1" customWidth="1"/>
    <col min="16133" max="16133" width="40.85546875" style="1" customWidth="1"/>
    <col min="16134" max="16134" width="23.5703125" style="1" customWidth="1"/>
    <col min="16135" max="16135" width="36.42578125" style="1" customWidth="1"/>
    <col min="16136" max="16384" width="9.140625" style="1"/>
  </cols>
  <sheetData>
    <row r="1" spans="1:3" ht="42.75" customHeight="1" x14ac:dyDescent="0.2">
      <c r="A1" s="107" t="s">
        <v>80</v>
      </c>
      <c r="B1" s="107"/>
      <c r="C1" s="107"/>
    </row>
    <row r="2" spans="1:3" ht="63" customHeight="1" x14ac:dyDescent="0.2">
      <c r="A2" s="108" t="str">
        <f>ЛС!A3</f>
        <v>Реконструкция ЦТП № 01-02-0520/052 для осуществления подключения объекта капитального строительства "Ресторан быстрого питания", расположенного по адресу:
г. Москва, ул. Люсиновская, д.7/8, стр. 1</v>
      </c>
      <c r="B2" s="108"/>
      <c r="C2" s="108"/>
    </row>
    <row r="3" spans="1:3" ht="16.5" customHeight="1" x14ac:dyDescent="0.2">
      <c r="A3" s="2"/>
      <c r="B3" s="109"/>
      <c r="C3" s="107"/>
    </row>
    <row r="4" spans="1:3" x14ac:dyDescent="0.2">
      <c r="A4" s="110" t="s">
        <v>82</v>
      </c>
      <c r="B4" s="110"/>
      <c r="C4" s="110"/>
    </row>
    <row r="5" spans="1:3" ht="13.5" thickBot="1" x14ac:dyDescent="0.25">
      <c r="A5" s="3"/>
      <c r="B5" s="4"/>
      <c r="C5" s="4"/>
    </row>
    <row r="6" spans="1:3" ht="32.25" customHeight="1" thickBot="1" x14ac:dyDescent="0.25">
      <c r="A6" s="111" t="s">
        <v>81</v>
      </c>
      <c r="B6" s="112"/>
      <c r="C6" s="113"/>
    </row>
    <row r="7" spans="1:3" ht="26.25" customHeight="1" thickBot="1" x14ac:dyDescent="0.25">
      <c r="A7" s="5" t="s">
        <v>0</v>
      </c>
      <c r="B7" s="6" t="s">
        <v>1</v>
      </c>
      <c r="C7" s="7" t="s">
        <v>2</v>
      </c>
    </row>
    <row r="8" spans="1:3" ht="21" customHeight="1" thickBot="1" x14ac:dyDescent="0.25">
      <c r="A8" s="8">
        <v>1</v>
      </c>
      <c r="B8" s="9" t="s">
        <v>3</v>
      </c>
      <c r="C8" s="10">
        <f>SUM(C9:C12)</f>
        <v>890635.81396799989</v>
      </c>
    </row>
    <row r="9" spans="1:3" ht="21" customHeight="1" x14ac:dyDescent="0.2">
      <c r="A9" s="11" t="s">
        <v>4</v>
      </c>
      <c r="B9" s="12" t="s">
        <v>5</v>
      </c>
      <c r="C9" s="13">
        <f>692233.23*0.464*0.3</f>
        <v>96358.865615999995</v>
      </c>
    </row>
    <row r="10" spans="1:3" ht="21" customHeight="1" x14ac:dyDescent="0.2">
      <c r="A10" s="14" t="s">
        <v>6</v>
      </c>
      <c r="B10" s="15" t="s">
        <v>7</v>
      </c>
      <c r="C10" s="16">
        <f>3946519.78*0.464*0.3</f>
        <v>549355.55337599991</v>
      </c>
    </row>
    <row r="11" spans="1:3" ht="21" customHeight="1" x14ac:dyDescent="0.2">
      <c r="A11" s="14" t="s">
        <v>8</v>
      </c>
      <c r="B11" s="15" t="s">
        <v>9</v>
      </c>
      <c r="C11" s="16">
        <f>1758756.6*0.464*0.3</f>
        <v>244818.91872000002</v>
      </c>
    </row>
    <row r="12" spans="1:3" ht="21" customHeight="1" thickBot="1" x14ac:dyDescent="0.25">
      <c r="A12" s="17" t="s">
        <v>10</v>
      </c>
      <c r="B12" s="18" t="s">
        <v>11</v>
      </c>
      <c r="C12" s="19">
        <f>736.18*0.464*0.3</f>
        <v>102.47625599999999</v>
      </c>
    </row>
    <row r="13" spans="1:3" ht="32.25" customHeight="1" thickBot="1" x14ac:dyDescent="0.25">
      <c r="A13" s="8">
        <v>2</v>
      </c>
      <c r="B13" s="9" t="s">
        <v>83</v>
      </c>
      <c r="C13" s="10">
        <f>SUM(C14:C16)</f>
        <v>606534.91200000001</v>
      </c>
    </row>
    <row r="14" spans="1:3" ht="21" customHeight="1" x14ac:dyDescent="0.2">
      <c r="A14" s="11" t="s">
        <v>12</v>
      </c>
      <c r="B14" s="12" t="s">
        <v>5</v>
      </c>
      <c r="C14" s="13">
        <f>31197.41*0.3</f>
        <v>9359.223</v>
      </c>
    </row>
    <row r="15" spans="1:3" ht="21" customHeight="1" x14ac:dyDescent="0.2">
      <c r="A15" s="11" t="s">
        <v>13</v>
      </c>
      <c r="B15" s="12" t="s">
        <v>7</v>
      </c>
      <c r="C15" s="20">
        <f>1042452.14*0.3</f>
        <v>312735.64199999999</v>
      </c>
    </row>
    <row r="16" spans="1:3" ht="21" customHeight="1" thickBot="1" x14ac:dyDescent="0.25">
      <c r="A16" s="17" t="s">
        <v>14</v>
      </c>
      <c r="B16" s="18" t="s">
        <v>9</v>
      </c>
      <c r="C16" s="21">
        <f>948133.49*0.3</f>
        <v>284440.04699999996</v>
      </c>
    </row>
    <row r="17" spans="1:3" ht="30" customHeight="1" thickBot="1" x14ac:dyDescent="0.25">
      <c r="A17" s="8">
        <v>3</v>
      </c>
      <c r="B17" s="22" t="s">
        <v>15</v>
      </c>
      <c r="C17" s="10">
        <f>SUM(C18:C21)</f>
        <v>285712.95299999998</v>
      </c>
    </row>
    <row r="18" spans="1:3" ht="21" customHeight="1" x14ac:dyDescent="0.2">
      <c r="A18" s="11" t="s">
        <v>16</v>
      </c>
      <c r="B18" s="12" t="s">
        <v>5</v>
      </c>
      <c r="C18" s="13">
        <f>5342.01*0.3</f>
        <v>1602.6030000000001</v>
      </c>
    </row>
    <row r="19" spans="1:3" ht="21" customHeight="1" x14ac:dyDescent="0.2">
      <c r="A19" s="14" t="s">
        <v>17</v>
      </c>
      <c r="B19" s="15" t="s">
        <v>7</v>
      </c>
      <c r="C19" s="16">
        <f>688234.54*0.3</f>
        <v>206470.36199999999</v>
      </c>
    </row>
    <row r="20" spans="1:3" ht="21" customHeight="1" thickBot="1" x14ac:dyDescent="0.25">
      <c r="A20" s="14" t="s">
        <v>18</v>
      </c>
      <c r="B20" s="15" t="s">
        <v>9</v>
      </c>
      <c r="C20" s="16">
        <f>258799.96*0.3</f>
        <v>77639.987999999998</v>
      </c>
    </row>
    <row r="21" spans="1:3" ht="21" hidden="1" customHeight="1" thickBot="1" x14ac:dyDescent="0.25">
      <c r="A21" s="17" t="s">
        <v>19</v>
      </c>
      <c r="B21" s="18" t="s">
        <v>11</v>
      </c>
      <c r="C21" s="19">
        <v>0</v>
      </c>
    </row>
    <row r="22" spans="1:3" ht="33.75" customHeight="1" thickBot="1" x14ac:dyDescent="0.25">
      <c r="A22" s="8">
        <v>4</v>
      </c>
      <c r="B22" s="9" t="s">
        <v>20</v>
      </c>
      <c r="C22" s="10">
        <f>SUM(C23:C25)</f>
        <v>178174.47899999999</v>
      </c>
    </row>
    <row r="23" spans="1:3" ht="21" customHeight="1" x14ac:dyDescent="0.2">
      <c r="A23" s="11" t="s">
        <v>21</v>
      </c>
      <c r="B23" s="15" t="s">
        <v>7</v>
      </c>
      <c r="C23" s="13">
        <f>531065.22*0.3</f>
        <v>159319.56599999999</v>
      </c>
    </row>
    <row r="24" spans="1:3" ht="21" customHeight="1" x14ac:dyDescent="0.2">
      <c r="A24" s="11" t="s">
        <v>22</v>
      </c>
      <c r="B24" s="15" t="s">
        <v>9</v>
      </c>
      <c r="C24" s="16">
        <f>48900.01*0.3</f>
        <v>14670.003000000001</v>
      </c>
    </row>
    <row r="25" spans="1:3" ht="21" customHeight="1" thickBot="1" x14ac:dyDescent="0.25">
      <c r="A25" s="17" t="s">
        <v>19</v>
      </c>
      <c r="B25" s="18" t="s">
        <v>11</v>
      </c>
      <c r="C25" s="19">
        <f>13949.7*0.3</f>
        <v>4184.91</v>
      </c>
    </row>
    <row r="26" spans="1:3" ht="21" hidden="1" customHeight="1" thickBot="1" x14ac:dyDescent="0.25">
      <c r="A26" s="8">
        <v>5</v>
      </c>
      <c r="B26" s="9" t="s">
        <v>74</v>
      </c>
      <c r="C26" s="10">
        <f>SUM(C27:C30)</f>
        <v>0</v>
      </c>
    </row>
    <row r="27" spans="1:3" ht="21" hidden="1" customHeight="1" x14ac:dyDescent="0.2">
      <c r="A27" s="11" t="s">
        <v>23</v>
      </c>
      <c r="B27" s="23" t="s">
        <v>5</v>
      </c>
      <c r="C27" s="24">
        <v>0</v>
      </c>
    </row>
    <row r="28" spans="1:3" ht="21" hidden="1" customHeight="1" x14ac:dyDescent="0.2">
      <c r="A28" s="14" t="s">
        <v>24</v>
      </c>
      <c r="B28" s="23" t="s">
        <v>7</v>
      </c>
      <c r="C28" s="83">
        <v>0</v>
      </c>
    </row>
    <row r="29" spans="1:3" ht="21" hidden="1" customHeight="1" x14ac:dyDescent="0.2">
      <c r="A29" s="14" t="s">
        <v>75</v>
      </c>
      <c r="B29" s="84" t="s">
        <v>9</v>
      </c>
      <c r="C29" s="83">
        <v>0</v>
      </c>
    </row>
    <row r="30" spans="1:3" ht="21" hidden="1" customHeight="1" thickBot="1" x14ac:dyDescent="0.25">
      <c r="A30" s="17" t="s">
        <v>76</v>
      </c>
      <c r="B30" s="85" t="s">
        <v>11</v>
      </c>
      <c r="C30" s="25">
        <v>0</v>
      </c>
    </row>
    <row r="31" spans="1:3" ht="21" hidden="1" customHeight="1" thickBot="1" x14ac:dyDescent="0.25">
      <c r="A31" s="8">
        <v>6</v>
      </c>
      <c r="B31" s="9" t="s">
        <v>25</v>
      </c>
      <c r="C31" s="10">
        <f>SUM(C32:C33)</f>
        <v>0</v>
      </c>
    </row>
    <row r="32" spans="1:3" ht="21" hidden="1" customHeight="1" x14ac:dyDescent="0.2">
      <c r="A32" s="11" t="s">
        <v>26</v>
      </c>
      <c r="B32" s="23" t="s">
        <v>5</v>
      </c>
      <c r="C32" s="24">
        <v>0</v>
      </c>
    </row>
    <row r="33" spans="1:4" ht="21" hidden="1" customHeight="1" thickBot="1" x14ac:dyDescent="0.25">
      <c r="A33" s="17" t="s">
        <v>27</v>
      </c>
      <c r="B33" s="26" t="s">
        <v>7</v>
      </c>
      <c r="C33" s="25">
        <v>0</v>
      </c>
    </row>
    <row r="34" spans="1:4" ht="21" customHeight="1" thickBot="1" x14ac:dyDescent="0.25">
      <c r="A34" s="8">
        <v>5</v>
      </c>
      <c r="B34" s="9" t="s">
        <v>28</v>
      </c>
      <c r="C34" s="10">
        <f>SUM(C35:C37)</f>
        <v>58033.214999999997</v>
      </c>
    </row>
    <row r="35" spans="1:4" ht="21" customHeight="1" x14ac:dyDescent="0.2">
      <c r="A35" s="11" t="s">
        <v>23</v>
      </c>
      <c r="B35" s="12" t="s">
        <v>5</v>
      </c>
      <c r="C35" s="13">
        <f>6874.04*0.3</f>
        <v>2062.212</v>
      </c>
    </row>
    <row r="36" spans="1:4" ht="21" customHeight="1" x14ac:dyDescent="0.2">
      <c r="A36" s="11" t="s">
        <v>24</v>
      </c>
      <c r="B36" s="15" t="s">
        <v>7</v>
      </c>
      <c r="C36" s="16">
        <f>83760.01*0.3</f>
        <v>25128.002999999997</v>
      </c>
    </row>
    <row r="37" spans="1:4" ht="21" customHeight="1" thickBot="1" x14ac:dyDescent="0.25">
      <c r="A37" s="11" t="s">
        <v>75</v>
      </c>
      <c r="B37" s="18" t="s">
        <v>9</v>
      </c>
      <c r="C37" s="19">
        <f>102810*0.3</f>
        <v>30843</v>
      </c>
    </row>
    <row r="38" spans="1:4" ht="21" hidden="1" customHeight="1" thickBot="1" x14ac:dyDescent="0.25">
      <c r="A38" s="8">
        <v>8</v>
      </c>
      <c r="B38" s="9" t="s">
        <v>29</v>
      </c>
      <c r="C38" s="10">
        <f>SUM(C39:C40)</f>
        <v>0</v>
      </c>
    </row>
    <row r="39" spans="1:4" ht="21" hidden="1" customHeight="1" x14ac:dyDescent="0.2">
      <c r="A39" s="11" t="s">
        <v>77</v>
      </c>
      <c r="B39" s="12" t="s">
        <v>5</v>
      </c>
      <c r="C39" s="13">
        <v>0</v>
      </c>
    </row>
    <row r="40" spans="1:4" ht="21" hidden="1" customHeight="1" thickBot="1" x14ac:dyDescent="0.25">
      <c r="A40" s="11" t="s">
        <v>78</v>
      </c>
      <c r="B40" s="27" t="s">
        <v>11</v>
      </c>
      <c r="C40" s="19">
        <v>0</v>
      </c>
    </row>
    <row r="41" spans="1:4" ht="21" customHeight="1" thickBot="1" x14ac:dyDescent="0.25">
      <c r="A41" s="8">
        <v>6</v>
      </c>
      <c r="B41" s="9" t="s">
        <v>30</v>
      </c>
      <c r="C41" s="10">
        <f>171567.68*0.464*0.3</f>
        <v>23882.221056000002</v>
      </c>
    </row>
    <row r="42" spans="1:4" ht="27" customHeight="1" x14ac:dyDescent="0.2">
      <c r="A42" s="28"/>
      <c r="B42" s="29" t="s">
        <v>31</v>
      </c>
      <c r="C42" s="30">
        <f>C41+C38+C34+C31+C26+C22+C17+C13+C8</f>
        <v>2042973.5940239998</v>
      </c>
    </row>
    <row r="43" spans="1:4" ht="27" customHeight="1" thickBot="1" x14ac:dyDescent="0.25">
      <c r="A43" s="31"/>
      <c r="B43" s="32" t="s">
        <v>32</v>
      </c>
      <c r="C43" s="33"/>
    </row>
    <row r="44" spans="1:4" ht="27" customHeight="1" x14ac:dyDescent="0.2">
      <c r="A44" s="34"/>
      <c r="B44" s="35" t="s">
        <v>33</v>
      </c>
      <c r="C44" s="36">
        <f>C39+C35+C32+C27+C18+C9+C14</f>
        <v>109382.903616</v>
      </c>
      <c r="D44" s="87"/>
    </row>
    <row r="45" spans="1:4" ht="27" customHeight="1" x14ac:dyDescent="0.2">
      <c r="A45" s="34"/>
      <c r="B45" s="35" t="s">
        <v>34</v>
      </c>
      <c r="C45" s="36">
        <f>C36+C33+C28+C23+C19+C15+C10</f>
        <v>1253009.1263759998</v>
      </c>
      <c r="D45" s="87"/>
    </row>
    <row r="46" spans="1:4" ht="27" customHeight="1" x14ac:dyDescent="0.2">
      <c r="A46" s="34"/>
      <c r="B46" s="35" t="s">
        <v>35</v>
      </c>
      <c r="C46" s="36">
        <f>C37+C24+C29+C20+C16+C11</f>
        <v>652411.9567199999</v>
      </c>
      <c r="D46" s="87"/>
    </row>
    <row r="47" spans="1:4" ht="27" customHeight="1" thickBot="1" x14ac:dyDescent="0.25">
      <c r="A47" s="31"/>
      <c r="B47" s="32" t="s">
        <v>36</v>
      </c>
      <c r="C47" s="37">
        <f>C40+C41+C30+C21+C12+C25</f>
        <v>28169.607312000004</v>
      </c>
      <c r="D47" s="87"/>
    </row>
    <row r="48" spans="1:4" ht="27" customHeight="1" x14ac:dyDescent="0.2">
      <c r="A48" s="34"/>
      <c r="B48" s="38" t="s">
        <v>37</v>
      </c>
      <c r="C48" s="36">
        <f>(C44+C45)*1.4/100</f>
        <v>19073.488419887995</v>
      </c>
    </row>
    <row r="49" spans="1:3" ht="27" customHeight="1" x14ac:dyDescent="0.2">
      <c r="A49" s="34"/>
      <c r="B49" s="39" t="s">
        <v>38</v>
      </c>
      <c r="C49" s="40">
        <f>C42+C48</f>
        <v>2062047.0824438878</v>
      </c>
    </row>
    <row r="50" spans="1:3" ht="21" customHeight="1" x14ac:dyDescent="0.2">
      <c r="A50" s="34"/>
      <c r="B50" s="35" t="s">
        <v>39</v>
      </c>
      <c r="C50" s="36">
        <f>C49*3/100</f>
        <v>61861.412473316639</v>
      </c>
    </row>
    <row r="51" spans="1:3" ht="28.5" customHeight="1" x14ac:dyDescent="0.2">
      <c r="A51" s="41"/>
      <c r="B51" s="42" t="s">
        <v>40</v>
      </c>
      <c r="C51" s="43">
        <f>SUM(C49:C50)</f>
        <v>2123908.4949172046</v>
      </c>
    </row>
    <row r="53" spans="1:3" x14ac:dyDescent="0.2">
      <c r="B53" s="1" t="s">
        <v>41</v>
      </c>
    </row>
    <row r="54" spans="1:3" ht="14.25" x14ac:dyDescent="0.2">
      <c r="B54" s="1" t="s">
        <v>84</v>
      </c>
      <c r="C54" s="44">
        <v>1.0920000000000001</v>
      </c>
    </row>
    <row r="56" spans="1:3" ht="15.75" x14ac:dyDescent="0.25">
      <c r="B56" s="45" t="s">
        <v>42</v>
      </c>
      <c r="C56" s="46">
        <f>C42*C54</f>
        <v>2230927.164674208</v>
      </c>
    </row>
    <row r="58" spans="1:3" x14ac:dyDescent="0.2">
      <c r="B58" s="1" t="s">
        <v>32</v>
      </c>
    </row>
    <row r="59" spans="1:3" ht="15" x14ac:dyDescent="0.2">
      <c r="B59" s="47" t="s">
        <v>33</v>
      </c>
      <c r="C59" s="48">
        <f>C44*C54</f>
        <v>119446.130748672</v>
      </c>
    </row>
    <row r="60" spans="1:3" ht="15" x14ac:dyDescent="0.2">
      <c r="B60" s="47" t="s">
        <v>34</v>
      </c>
      <c r="C60" s="48">
        <f>C45*C54</f>
        <v>1368285.9660025919</v>
      </c>
    </row>
    <row r="61" spans="1:3" ht="15" x14ac:dyDescent="0.2">
      <c r="B61" s="47" t="s">
        <v>35</v>
      </c>
      <c r="C61" s="48">
        <f>C46*C54</f>
        <v>712433.85673823999</v>
      </c>
    </row>
    <row r="62" spans="1:3" ht="15" x14ac:dyDescent="0.2">
      <c r="B62" s="47" t="s">
        <v>36</v>
      </c>
      <c r="C62" s="48">
        <f>C47*C54-0.01</f>
        <v>30761.201184704008</v>
      </c>
    </row>
    <row r="65" spans="2:3" x14ac:dyDescent="0.2">
      <c r="B65" s="49">
        <f>ЛС!C39</f>
        <v>0</v>
      </c>
      <c r="C65" s="1">
        <f>ЛС!G39</f>
        <v>0</v>
      </c>
    </row>
    <row r="68" spans="2:3" x14ac:dyDescent="0.2">
      <c r="B68" s="49">
        <f>ЛС!C42</f>
        <v>0</v>
      </c>
      <c r="C68" s="1">
        <f>ЛС!G42</f>
        <v>0</v>
      </c>
    </row>
  </sheetData>
  <mergeCells count="5">
    <mergeCell ref="A1:C1"/>
    <mergeCell ref="A2:C2"/>
    <mergeCell ref="B3:C3"/>
    <mergeCell ref="A4:C4"/>
    <mergeCell ref="A6:C6"/>
  </mergeCells>
  <pageMargins left="0.7" right="0.7" top="0.75" bottom="0.75" header="0.3" footer="0.3"/>
  <pageSetup paperSize="9" scale="91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ЛС</vt:lpstr>
      <vt:lpstr>Расчет-аналог</vt:lpstr>
      <vt:lpstr>Лист3</vt:lpstr>
      <vt:lpstr>ЛС!Область_печати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Болотова Татьяна Викторовна</dc:creator>
  <cp:lastModifiedBy>Лазарева Юлия Вячеславовна</cp:lastModifiedBy>
  <cp:lastPrinted>2017-02-16T07:11:15Z</cp:lastPrinted>
  <dcterms:created xsi:type="dcterms:W3CDTF">2016-04-24T05:47:10Z</dcterms:created>
  <dcterms:modified xsi:type="dcterms:W3CDTF">2017-03-29T10:33:08Z</dcterms:modified>
</cp:coreProperties>
</file>